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iz\Desktop\Bandalos comp site_files for Dazzia [add supps reourrce ine]\Chapter 10\SAS\"/>
    </mc:Choice>
  </mc:AlternateContent>
  <bookViews>
    <workbookView xWindow="-105" yWindow="-105" windowWidth="23250" windowHeight="12570" activeTab="4"/>
  </bookViews>
  <sheets>
    <sheet name="One-facet crossed" sheetId="1" r:id="rId1"/>
    <sheet name="Two-facet crossed" sheetId="2" r:id="rId2"/>
    <sheet name="One-facet nested" sheetId="3" r:id="rId3"/>
    <sheet name="Two-facet fixed1 " sheetId="4" r:id="rId4"/>
    <sheet name="Two-facet fixed2" sheetId="5" r:id="rId5"/>
    <sheet name="D-Study Calculations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3" l="1"/>
  <c r="G3" i="1"/>
  <c r="D4" i="2" l="1"/>
  <c r="H18" i="6"/>
  <c r="H20" i="6" s="1"/>
  <c r="H17" i="6"/>
  <c r="H19" i="6" s="1"/>
  <c r="G17" i="6"/>
  <c r="G19" i="6" s="1"/>
  <c r="G18" i="6"/>
  <c r="G20" i="6" s="1"/>
  <c r="F18" i="6"/>
  <c r="F20" i="6" s="1"/>
  <c r="F17" i="6"/>
  <c r="F19" i="6" s="1"/>
  <c r="E18" i="6"/>
  <c r="E20" i="6" s="1"/>
  <c r="H12" i="6"/>
  <c r="G11" i="6"/>
  <c r="E10" i="6"/>
  <c r="G3" i="4"/>
  <c r="H15" i="6"/>
  <c r="G15" i="6"/>
  <c r="F15" i="6"/>
  <c r="E15" i="6"/>
  <c r="H14" i="6"/>
  <c r="E14" i="6"/>
  <c r="F14" i="6"/>
  <c r="G14" i="6"/>
  <c r="H13" i="6"/>
  <c r="G13" i="6"/>
  <c r="F13" i="6"/>
  <c r="E13" i="6"/>
  <c r="G12" i="6"/>
  <c r="F12" i="6"/>
  <c r="E12" i="6"/>
  <c r="H11" i="6"/>
  <c r="F11" i="6"/>
  <c r="G10" i="6"/>
  <c r="F10" i="6"/>
  <c r="E11" i="6"/>
  <c r="H9" i="6"/>
  <c r="G9" i="6"/>
  <c r="F9" i="6"/>
  <c r="E9" i="6"/>
  <c r="D6" i="5"/>
  <c r="D4" i="5"/>
  <c r="D3" i="5"/>
  <c r="C10" i="5"/>
  <c r="H3" i="5"/>
  <c r="K3" i="5" s="1"/>
  <c r="G3" i="5"/>
  <c r="J3" i="5" s="1"/>
  <c r="D10" i="4"/>
  <c r="D6" i="4"/>
  <c r="E6" i="4" s="1"/>
  <c r="D4" i="4"/>
  <c r="E4" i="4" s="1"/>
  <c r="D3" i="4"/>
  <c r="E3" i="4" s="1"/>
  <c r="E10" i="4" l="1"/>
  <c r="E17" i="6"/>
  <c r="E19" i="6" s="1"/>
  <c r="H10" i="6"/>
  <c r="D10" i="5"/>
  <c r="E4" i="5" s="1"/>
  <c r="H3" i="4"/>
  <c r="J3" i="4"/>
  <c r="K3" i="4"/>
  <c r="D4" i="3"/>
  <c r="D5" i="3" s="1"/>
  <c r="E3" i="3" s="1"/>
  <c r="J3" i="3"/>
  <c r="D9" i="2"/>
  <c r="D8" i="2"/>
  <c r="D7" i="2"/>
  <c r="D6" i="2"/>
  <c r="G3" i="2" s="1"/>
  <c r="B17" i="6" s="1"/>
  <c r="D5" i="2"/>
  <c r="D3" i="2"/>
  <c r="D5" i="1"/>
  <c r="D4" i="1"/>
  <c r="D3" i="1"/>
  <c r="H3" i="2" l="1"/>
  <c r="B18" i="6" s="1"/>
  <c r="G3" i="3"/>
  <c r="K3" i="3"/>
  <c r="H3" i="3"/>
  <c r="J3" i="2"/>
  <c r="B19" i="6" s="1"/>
  <c r="K3" i="2"/>
  <c r="B20" i="6" s="1"/>
  <c r="D10" i="2"/>
  <c r="E8" i="2" s="1"/>
  <c r="H3" i="1"/>
  <c r="K3" i="1" s="1"/>
  <c r="D6" i="1"/>
  <c r="E4" i="1" s="1"/>
  <c r="J3" i="1"/>
  <c r="E3" i="5"/>
  <c r="E6" i="5"/>
  <c r="E4" i="3"/>
  <c r="E5" i="3" s="1"/>
  <c r="E3" i="1" l="1"/>
  <c r="E6" i="1" s="1"/>
  <c r="E5" i="1"/>
  <c r="E4" i="2"/>
  <c r="E7" i="2"/>
  <c r="E6" i="2"/>
  <c r="E9" i="2"/>
  <c r="E5" i="2"/>
  <c r="E3" i="2"/>
  <c r="E10" i="5"/>
  <c r="E10" i="2" l="1"/>
</calcChain>
</file>

<file path=xl/sharedStrings.xml><?xml version="1.0" encoding="utf-8"?>
<sst xmlns="http://schemas.openxmlformats.org/spreadsheetml/2006/main" count="115" uniqueCount="46">
  <si>
    <t>One-facet crossed design</t>
  </si>
  <si>
    <t>Persons</t>
  </si>
  <si>
    <t>Raters</t>
  </si>
  <si>
    <t>Persons x raters, error</t>
  </si>
  <si>
    <t>Total</t>
  </si>
  <si>
    <t xml:space="preserve">Source of Variance </t>
  </si>
  <si>
    <t>Variance component</t>
  </si>
  <si>
    <t>Mean Square</t>
  </si>
  <si>
    <t>Percentage of variance</t>
  </si>
  <si>
    <t>Relative Error</t>
  </si>
  <si>
    <t>Absolute Error</t>
  </si>
  <si>
    <t>Levels</t>
  </si>
  <si>
    <t>G coefficient</t>
  </si>
  <si>
    <t>Tasks</t>
  </si>
  <si>
    <t>Persons x raters</t>
  </si>
  <si>
    <t>Persons x tasks</t>
  </si>
  <si>
    <t>Raters x tasks</t>
  </si>
  <si>
    <t>Persons x raters x tasks, error</t>
  </si>
  <si>
    <t>Two-facet crossed design</t>
  </si>
  <si>
    <r>
      <t>One-facet nested design(</t>
    </r>
    <r>
      <rPr>
        <b/>
        <i/>
        <sz val="11"/>
        <color theme="1"/>
        <rFont val="Calibri"/>
        <family val="2"/>
        <scheme val="minor"/>
      </rPr>
      <t>r:p</t>
    </r>
    <r>
      <rPr>
        <b/>
        <sz val="11"/>
        <color theme="1"/>
        <rFont val="Calibri"/>
        <family val="2"/>
        <scheme val="minor"/>
      </rPr>
      <t>)</t>
    </r>
  </si>
  <si>
    <t>Raters, Persons x raters, error**</t>
  </si>
  <si>
    <t>Variance component from random design</t>
  </si>
  <si>
    <t>Variance component for design with task fixed</t>
  </si>
  <si>
    <t>not estimable</t>
  </si>
  <si>
    <t>Tasks (fixed)*</t>
  </si>
  <si>
    <t>*Fixed facet</t>
  </si>
  <si>
    <t>Persons x raters**</t>
  </si>
  <si>
    <t>** In the fixed design, this is the new error term</t>
  </si>
  <si>
    <t>Two-facet design with tasks fixed: based on values from Two-facet crossed design from sheet 2</t>
  </si>
  <si>
    <t>Two-facet design with tasks fixed: based on values from Two-facet crossed design from Table 10.7 in Text</t>
  </si>
  <si>
    <t>n't =</t>
  </si>
  <si>
    <t>n'r =</t>
  </si>
  <si>
    <t>Decision Study calculations based on Two-facet Crossed Design from Tables 10.4 and 10.10 in text</t>
  </si>
  <si>
    <t>G-Study</t>
  </si>
  <si>
    <t>D-Study</t>
  </si>
  <si>
    <t>Relative error variance</t>
  </si>
  <si>
    <t>Absolute error variance</t>
  </si>
  <si>
    <t>φ coefficient</t>
  </si>
  <si>
    <t>Variance components from two-facet crossed design in Table 10.4 (see sheet 2)*</t>
  </si>
  <si>
    <t>Variance component*</t>
  </si>
  <si>
    <r>
      <rPr>
        <b/>
        <sz val="11"/>
        <color theme="1"/>
        <rFont val="Calibri"/>
        <family val="2"/>
      </rPr>
      <t>φ</t>
    </r>
    <r>
      <rPr>
        <b/>
        <sz val="11"/>
        <color theme="1"/>
        <rFont val="Calibri"/>
        <family val="2"/>
        <scheme val="minor"/>
      </rPr>
      <t xml:space="preserve"> Coefficient</t>
    </r>
  </si>
  <si>
    <r>
      <rPr>
        <b/>
        <sz val="11"/>
        <color theme="1"/>
        <rFont val="Calibri"/>
        <family val="2"/>
      </rPr>
      <t xml:space="preserve">φ </t>
    </r>
    <r>
      <rPr>
        <b/>
        <sz val="11"/>
        <color theme="1"/>
        <rFont val="Calibri"/>
        <family val="2"/>
        <scheme val="minor"/>
      </rPr>
      <t>Coefficient</t>
    </r>
  </si>
  <si>
    <t>** Sum of rater and person x rater variance components from one-facet crossed design</t>
  </si>
  <si>
    <t>* For the person variance component, divide by the number of tasks, raters, etc. that are nested. Here, I use 3.</t>
  </si>
  <si>
    <t>*Values taken from Sheet 2</t>
  </si>
  <si>
    <r>
      <rPr>
        <sz val="9"/>
        <color theme="2" tint="-0.749992370372631"/>
        <rFont val="Calibri"/>
        <family val="2"/>
        <scheme val="minor"/>
      </rPr>
      <t xml:space="preserve">This is a supplementary resource to </t>
    </r>
    <r>
      <rPr>
        <i/>
        <sz val="9"/>
        <color theme="2" tint="-0.749992370372631"/>
        <rFont val="Calibri"/>
        <family val="2"/>
        <scheme val="minor"/>
      </rPr>
      <t>Measurement Theory and Applications for the Social Sciences</t>
    </r>
    <r>
      <rPr>
        <sz val="9"/>
        <color theme="2" tint="-0.749992370372631"/>
        <rFont val="Calibri"/>
        <family val="2"/>
        <scheme val="minor"/>
      </rPr>
      <t>, by Deborah L. Bandalos. Copyright © 2018 by The Guilford Press.</t>
    </r>
    <r>
      <rPr>
        <sz val="11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</si>
</sst>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theme="2" tint="-0.749992370372631"/>
      <name val="Calibri"/>
      <family val="2"/>
      <scheme val="minor"/>
    </font>
    <font>
      <i/>
      <sz val="9"/>
      <color theme="2" tint="-0.74999237037263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2" fontId="0" fillId="2" borderId="0" xfId="0" applyNumberFormat="1" applyFill="1"/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2" fontId="0" fillId="0" borderId="0" xfId="0" applyNumberFormat="1" applyFill="1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D4" sqref="D4"/>
    </sheetView>
  </sheetViews>
  <sheetFormatPr defaultRowHeight="15" x14ac:dyDescent="0.25"/>
  <cols>
    <col min="1" max="1" width="20.28515625" customWidth="1"/>
    <col min="2" max="2" width="10.42578125" customWidth="1"/>
    <col min="3" max="3" width="14" customWidth="1"/>
    <col min="4" max="4" width="20.140625" customWidth="1"/>
    <col min="5" max="5" width="20.28515625" customWidth="1"/>
    <col min="7" max="7" width="13.140625" customWidth="1"/>
    <col min="8" max="8" width="14.140625" customWidth="1"/>
    <col min="10" max="11" width="14.28515625" customWidth="1"/>
  </cols>
  <sheetData>
    <row r="1" spans="1:11" x14ac:dyDescent="0.25">
      <c r="A1" s="12" t="s">
        <v>0</v>
      </c>
      <c r="B1" s="12"/>
      <c r="C1" s="12"/>
      <c r="D1" s="13"/>
      <c r="E1" s="13"/>
    </row>
    <row r="2" spans="1:11" s="1" customFormat="1" x14ac:dyDescent="0.25">
      <c r="A2" s="4" t="s">
        <v>5</v>
      </c>
      <c r="B2" s="4" t="s">
        <v>11</v>
      </c>
      <c r="C2" s="4" t="s">
        <v>7</v>
      </c>
      <c r="D2" s="4" t="s">
        <v>6</v>
      </c>
      <c r="E2" s="4" t="s">
        <v>8</v>
      </c>
      <c r="G2" s="4" t="s">
        <v>9</v>
      </c>
      <c r="H2" s="4" t="s">
        <v>10</v>
      </c>
      <c r="J2" s="4" t="s">
        <v>12</v>
      </c>
      <c r="K2" s="4" t="s">
        <v>40</v>
      </c>
    </row>
    <row r="3" spans="1:11" x14ac:dyDescent="0.25">
      <c r="A3" t="s">
        <v>1</v>
      </c>
      <c r="B3">
        <v>12</v>
      </c>
      <c r="C3">
        <v>4.8159999999999998</v>
      </c>
      <c r="D3" s="3">
        <f>(C3-C5)/3</f>
        <v>1.2829999999999999</v>
      </c>
      <c r="E3" s="3">
        <f>D3/D6*100</f>
        <v>54.866184384020535</v>
      </c>
      <c r="G3" s="3">
        <f>D5/B4</f>
        <v>0.32233333333333331</v>
      </c>
      <c r="H3" s="3">
        <f>D4/B4+D5/B4</f>
        <v>0.35180555555555554</v>
      </c>
      <c r="I3" s="3"/>
      <c r="J3" s="3">
        <f>D3/(D3+G3)</f>
        <v>0.79921096345514953</v>
      </c>
      <c r="K3" s="3">
        <f>D3/(D3+H3)</f>
        <v>0.78480281379029104</v>
      </c>
    </row>
    <row r="4" spans="1:11" x14ac:dyDescent="0.25">
      <c r="A4" t="s">
        <v>2</v>
      </c>
      <c r="B4">
        <v>3</v>
      </c>
      <c r="C4">
        <v>2.028</v>
      </c>
      <c r="D4" s="3">
        <f>(C4-C5)/12</f>
        <v>8.8416666666666657E-2</v>
      </c>
      <c r="E4" s="3">
        <f>D4/D6*100</f>
        <v>3.7810484302056233</v>
      </c>
    </row>
    <row r="5" spans="1:11" x14ac:dyDescent="0.25">
      <c r="A5" t="s">
        <v>3</v>
      </c>
      <c r="C5">
        <v>0.96699999999999997</v>
      </c>
      <c r="D5" s="3">
        <f>C5</f>
        <v>0.96699999999999997</v>
      </c>
      <c r="E5" s="3">
        <f>D5/D6*100</f>
        <v>41.352767185773857</v>
      </c>
    </row>
    <row r="6" spans="1:11" x14ac:dyDescent="0.25">
      <c r="A6" t="s">
        <v>4</v>
      </c>
      <c r="D6" s="3">
        <f>SUM(D3:D5)</f>
        <v>2.3384166666666664</v>
      </c>
      <c r="E6" s="3">
        <f>SUM(E3:E5)</f>
        <v>100.00000000000001</v>
      </c>
    </row>
  </sheetData>
  <mergeCells count="1">
    <mergeCell ref="A1:E1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3" sqref="D3"/>
    </sheetView>
  </sheetViews>
  <sheetFormatPr defaultRowHeight="15" x14ac:dyDescent="0.25"/>
  <cols>
    <col min="1" max="1" width="25.7109375" customWidth="1"/>
    <col min="2" max="2" width="7.42578125" customWidth="1"/>
    <col min="3" max="3" width="13.7109375" customWidth="1"/>
    <col min="4" max="4" width="20.42578125" customWidth="1"/>
    <col min="5" max="5" width="20.28515625" customWidth="1"/>
    <col min="7" max="7" width="13.42578125" customWidth="1"/>
    <col min="8" max="8" width="15.140625" customWidth="1"/>
    <col min="10" max="10" width="15.5703125" customWidth="1"/>
    <col min="11" max="11" width="16" customWidth="1"/>
  </cols>
  <sheetData>
    <row r="1" spans="1:11" x14ac:dyDescent="0.25">
      <c r="A1" s="12" t="s">
        <v>18</v>
      </c>
      <c r="B1" s="12"/>
      <c r="C1" s="12"/>
      <c r="D1" s="13"/>
      <c r="E1" s="13"/>
    </row>
    <row r="2" spans="1:11" s="1" customFormat="1" x14ac:dyDescent="0.25">
      <c r="A2" s="4" t="s">
        <v>5</v>
      </c>
      <c r="B2" s="4" t="s">
        <v>11</v>
      </c>
      <c r="C2" s="4" t="s">
        <v>7</v>
      </c>
      <c r="D2" s="4" t="s">
        <v>6</v>
      </c>
      <c r="E2" s="4" t="s">
        <v>8</v>
      </c>
      <c r="G2" s="4" t="s">
        <v>9</v>
      </c>
      <c r="H2" s="4" t="s">
        <v>10</v>
      </c>
      <c r="J2" s="4" t="s">
        <v>12</v>
      </c>
      <c r="K2" s="4" t="s">
        <v>40</v>
      </c>
    </row>
    <row r="3" spans="1:11" x14ac:dyDescent="0.25">
      <c r="A3" t="s">
        <v>1</v>
      </c>
      <c r="B3">
        <v>12</v>
      </c>
      <c r="C3" s="3">
        <v>11.72</v>
      </c>
      <c r="D3" s="3">
        <f>(C3-C6-C7+C9)/(B4*B5)</f>
        <v>1.0333333333333334</v>
      </c>
      <c r="E3" s="3">
        <f>D3/D10*100</f>
        <v>44.233055885850177</v>
      </c>
      <c r="G3" s="3">
        <f>D6/B4+D7/B5+D9/(B4*B5)</f>
        <v>0.2688888888888889</v>
      </c>
      <c r="H3" s="3">
        <f>D4/B4+D5/B5+D6/B4+D7/B5+D8/(B4*B5)+D9/(B4*B5)</f>
        <v>0.28925925925925927</v>
      </c>
      <c r="I3" s="3"/>
      <c r="J3" s="3">
        <f>D3/(D3+G3)</f>
        <v>0.79351535836177467</v>
      </c>
      <c r="K3" s="3">
        <f>D3/(D3+H3)</f>
        <v>0.78129375525063005</v>
      </c>
    </row>
    <row r="4" spans="1:11" x14ac:dyDescent="0.25">
      <c r="A4" t="s">
        <v>2</v>
      </c>
      <c r="B4">
        <v>3</v>
      </c>
      <c r="C4" s="3">
        <v>2.0699999999999998</v>
      </c>
      <c r="D4" s="10">
        <f>(C4-C6-C8+C9)/(B3*B5)</f>
        <v>-3.8888888888888953E-3</v>
      </c>
      <c r="E4" s="10">
        <f>D4/D10*100</f>
        <v>-0.16646848989298482</v>
      </c>
    </row>
    <row r="5" spans="1:11" x14ac:dyDescent="0.25">
      <c r="A5" t="s">
        <v>13</v>
      </c>
      <c r="B5">
        <v>3</v>
      </c>
      <c r="C5" s="3">
        <v>3.34</v>
      </c>
      <c r="D5" s="3">
        <f>(C5-C7-C8+C9)/(B3*B4)</f>
        <v>6.083333333333333E-2</v>
      </c>
      <c r="E5" s="3">
        <f>D5/D10*100</f>
        <v>2.6040428061831147</v>
      </c>
    </row>
    <row r="6" spans="1:11" x14ac:dyDescent="0.25">
      <c r="A6" t="s">
        <v>14</v>
      </c>
      <c r="C6" s="3">
        <v>2.06</v>
      </c>
      <c r="D6" s="3">
        <f>(C6-C9)/B5</f>
        <v>0.47333333333333333</v>
      </c>
      <c r="E6" s="3">
        <f>D6/D10*100</f>
        <v>20.261593341260404</v>
      </c>
    </row>
    <row r="7" spans="1:11" x14ac:dyDescent="0.25">
      <c r="A7" t="s">
        <v>15</v>
      </c>
      <c r="C7" s="3">
        <v>1</v>
      </c>
      <c r="D7" s="3">
        <f>(C7-C9)/B4</f>
        <v>0.12</v>
      </c>
      <c r="E7" s="3">
        <f>D7/D10*100</f>
        <v>5.1367419738406657</v>
      </c>
    </row>
    <row r="8" spans="1:11" x14ac:dyDescent="0.25">
      <c r="A8" t="s">
        <v>16</v>
      </c>
      <c r="C8" s="3">
        <v>0.79</v>
      </c>
      <c r="D8" s="3">
        <f>(C8-C9)/B3</f>
        <v>1.2500000000000002E-2</v>
      </c>
      <c r="E8" s="3">
        <f>D8/D10*100</f>
        <v>0.53507728894173612</v>
      </c>
    </row>
    <row r="9" spans="1:11" x14ac:dyDescent="0.25">
      <c r="A9" t="s">
        <v>17</v>
      </c>
      <c r="C9" s="3">
        <v>0.64</v>
      </c>
      <c r="D9" s="3">
        <f>C9</f>
        <v>0.64</v>
      </c>
      <c r="E9" s="3">
        <f>D9/D10*100</f>
        <v>27.395957193816884</v>
      </c>
    </row>
    <row r="10" spans="1:11" x14ac:dyDescent="0.25">
      <c r="A10" t="s">
        <v>4</v>
      </c>
      <c r="C10" s="3"/>
      <c r="D10" s="3">
        <f>SUM(D3:D9)</f>
        <v>2.3361111111111112</v>
      </c>
      <c r="E10" s="3">
        <f>SUM(E3:E9)</f>
        <v>100</v>
      </c>
    </row>
    <row r="11" spans="1:11" x14ac:dyDescent="0.25">
      <c r="E11" s="3"/>
    </row>
  </sheetData>
  <mergeCells count="1">
    <mergeCell ref="A1:E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J3" sqref="J3"/>
    </sheetView>
  </sheetViews>
  <sheetFormatPr defaultRowHeight="15" x14ac:dyDescent="0.25"/>
  <cols>
    <col min="1" max="1" width="27.85546875" customWidth="1"/>
    <col min="2" max="2" width="8.42578125" customWidth="1"/>
    <col min="3" max="3" width="13.140625" customWidth="1"/>
    <col min="4" max="4" width="23.42578125" customWidth="1"/>
    <col min="5" max="5" width="28.5703125" customWidth="1"/>
    <col min="6" max="6" width="16.140625" customWidth="1"/>
    <col min="7" max="7" width="21.28515625" customWidth="1"/>
    <col min="8" max="8" width="16" customWidth="1"/>
    <col min="9" max="9" width="14.7109375" customWidth="1"/>
    <col min="10" max="10" width="12.7109375" customWidth="1"/>
    <col min="11" max="11" width="15" customWidth="1"/>
    <col min="12" max="12" width="14.42578125" customWidth="1"/>
    <col min="13" max="13" width="15.28515625" customWidth="1"/>
  </cols>
  <sheetData>
    <row r="1" spans="1:11" x14ac:dyDescent="0.25">
      <c r="A1" s="12" t="s">
        <v>19</v>
      </c>
      <c r="B1" s="12"/>
      <c r="C1" s="12"/>
      <c r="D1" s="12"/>
      <c r="E1" s="12"/>
      <c r="F1" s="12"/>
      <c r="G1" s="12"/>
    </row>
    <row r="2" spans="1:11" x14ac:dyDescent="0.25">
      <c r="A2" s="4" t="s">
        <v>5</v>
      </c>
      <c r="B2" s="4" t="s">
        <v>11</v>
      </c>
      <c r="C2" s="4" t="s">
        <v>7</v>
      </c>
      <c r="D2" s="4" t="s">
        <v>39</v>
      </c>
      <c r="E2" s="4" t="s">
        <v>8</v>
      </c>
      <c r="F2" s="1"/>
      <c r="G2" s="4" t="s">
        <v>9</v>
      </c>
      <c r="H2" s="4" t="s">
        <v>10</v>
      </c>
      <c r="I2" s="1"/>
      <c r="J2" s="4" t="s">
        <v>12</v>
      </c>
      <c r="K2" s="4" t="s">
        <v>40</v>
      </c>
    </row>
    <row r="3" spans="1:11" x14ac:dyDescent="0.25">
      <c r="A3" t="s">
        <v>1</v>
      </c>
      <c r="B3">
        <v>12</v>
      </c>
      <c r="C3">
        <v>4.8159999999999998</v>
      </c>
      <c r="D3" s="3">
        <f>(C3-C4)/3</f>
        <v>1.252</v>
      </c>
      <c r="E3" s="3">
        <f>D3/D5*100</f>
        <v>54.152249134948093</v>
      </c>
      <c r="G3" s="3">
        <f>D4/2</f>
        <v>0.53</v>
      </c>
      <c r="H3" s="3">
        <f>D4/2</f>
        <v>0.53</v>
      </c>
      <c r="I3" s="3"/>
      <c r="J3" s="3">
        <f>D3/(D3+D4)</f>
        <v>0.54152249134948094</v>
      </c>
      <c r="K3" s="3">
        <f>D3/(D3+D4)</f>
        <v>0.54152249134948094</v>
      </c>
    </row>
    <row r="4" spans="1:11" x14ac:dyDescent="0.25">
      <c r="A4" t="s">
        <v>20</v>
      </c>
      <c r="C4">
        <v>1.06</v>
      </c>
      <c r="D4">
        <f>C4</f>
        <v>1.06</v>
      </c>
      <c r="E4" s="3">
        <f>D4/D5*100</f>
        <v>45.8477508650519</v>
      </c>
    </row>
    <row r="5" spans="1:11" x14ac:dyDescent="0.25">
      <c r="A5" t="s">
        <v>4</v>
      </c>
      <c r="D5" s="3">
        <f>SUM(D3:D4)</f>
        <v>2.3120000000000003</v>
      </c>
      <c r="E5" s="3">
        <f>SUM(E3:E4)</f>
        <v>100</v>
      </c>
      <c r="F5" s="3"/>
    </row>
    <row r="6" spans="1:11" x14ac:dyDescent="0.25">
      <c r="D6" s="3"/>
      <c r="F6" s="3"/>
      <c r="G6" s="3"/>
    </row>
    <row r="7" spans="1:11" x14ac:dyDescent="0.25">
      <c r="A7" t="s">
        <v>43</v>
      </c>
      <c r="D7" s="3"/>
      <c r="F7" s="3"/>
      <c r="G7" s="3"/>
    </row>
    <row r="8" spans="1:11" x14ac:dyDescent="0.25">
      <c r="A8" t="s">
        <v>42</v>
      </c>
      <c r="D8" s="3"/>
      <c r="F8" s="3"/>
      <c r="G8" s="3"/>
    </row>
    <row r="9" spans="1:11" x14ac:dyDescent="0.25">
      <c r="D9" s="3"/>
      <c r="F9" s="3"/>
      <c r="G9" s="3"/>
    </row>
    <row r="10" spans="1:11" x14ac:dyDescent="0.25">
      <c r="G10" s="3"/>
    </row>
  </sheetData>
  <mergeCells count="1">
    <mergeCell ref="A1:G1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K2" sqref="K2"/>
    </sheetView>
  </sheetViews>
  <sheetFormatPr defaultRowHeight="15" x14ac:dyDescent="0.25"/>
  <cols>
    <col min="1" max="1" width="25.28515625" customWidth="1"/>
    <col min="2" max="2" width="6.85546875" customWidth="1"/>
    <col min="3" max="3" width="36.7109375" customWidth="1"/>
    <col min="4" max="4" width="41.28515625" customWidth="1"/>
    <col min="5" max="5" width="21" customWidth="1"/>
    <col min="7" max="7" width="13.28515625" customWidth="1"/>
    <col min="8" max="8" width="13" customWidth="1"/>
    <col min="11" max="11" width="15.42578125" customWidth="1"/>
  </cols>
  <sheetData>
    <row r="1" spans="1:11" x14ac:dyDescent="0.25">
      <c r="A1" s="12" t="s">
        <v>28</v>
      </c>
      <c r="B1" s="12"/>
      <c r="C1" s="13"/>
      <c r="D1" s="13"/>
      <c r="E1" s="13"/>
    </row>
    <row r="2" spans="1:11" x14ac:dyDescent="0.25">
      <c r="A2" s="4" t="s">
        <v>5</v>
      </c>
      <c r="B2" s="4" t="s">
        <v>11</v>
      </c>
      <c r="C2" s="4" t="s">
        <v>21</v>
      </c>
      <c r="D2" s="4" t="s">
        <v>22</v>
      </c>
      <c r="E2" s="4" t="s">
        <v>8</v>
      </c>
      <c r="F2" s="2"/>
      <c r="G2" s="4" t="s">
        <v>9</v>
      </c>
      <c r="H2" s="4" t="s">
        <v>10</v>
      </c>
      <c r="I2" s="2"/>
      <c r="J2" s="4" t="s">
        <v>12</v>
      </c>
      <c r="K2" s="4" t="s">
        <v>41</v>
      </c>
    </row>
    <row r="3" spans="1:11" x14ac:dyDescent="0.25">
      <c r="A3" t="s">
        <v>1</v>
      </c>
      <c r="B3">
        <v>12</v>
      </c>
      <c r="C3" s="3">
        <v>1.0333333333333334</v>
      </c>
      <c r="D3" s="3">
        <f>C3+C8/B5</f>
        <v>1.0375000000000001</v>
      </c>
      <c r="E3" s="3">
        <f>D3/D10*100</f>
        <v>60.164304123711347</v>
      </c>
      <c r="G3" s="3">
        <f>C6/B4+C7/B5+C9/(B4*B5)</f>
        <v>0.2688888888888889</v>
      </c>
      <c r="H3" s="3">
        <f>C4/B4+C5/B5+C6/B4+C7/B5+C8/(B4*B5)+C9/(B4*B5)</f>
        <v>0.28925925925925927</v>
      </c>
      <c r="I3" s="3"/>
      <c r="J3" s="3">
        <f>C3/(C3+G3)</f>
        <v>0.79351535836177467</v>
      </c>
      <c r="K3" s="3">
        <f>C3/(C3+H3)</f>
        <v>0.78129375525063005</v>
      </c>
    </row>
    <row r="4" spans="1:11" x14ac:dyDescent="0.25">
      <c r="A4" t="s">
        <v>2</v>
      </c>
      <c r="B4">
        <v>3</v>
      </c>
      <c r="C4" s="5">
        <v>-3.8888888888888953E-3</v>
      </c>
      <c r="D4" s="5">
        <f>C4+C8/B5</f>
        <v>2.7777777777777219E-4</v>
      </c>
      <c r="E4" s="5">
        <f>D4/D10*100</f>
        <v>1.6108247422680088E-2</v>
      </c>
    </row>
    <row r="5" spans="1:11" x14ac:dyDescent="0.25">
      <c r="A5" t="s">
        <v>24</v>
      </c>
      <c r="B5">
        <v>3</v>
      </c>
      <c r="C5" s="3">
        <v>6.083333333333333E-2</v>
      </c>
      <c r="D5" s="6" t="s">
        <v>23</v>
      </c>
      <c r="E5" s="3"/>
    </row>
    <row r="6" spans="1:11" x14ac:dyDescent="0.25">
      <c r="A6" t="s">
        <v>26</v>
      </c>
      <c r="C6" s="3">
        <v>0.47333333333333333</v>
      </c>
      <c r="D6" s="3">
        <f>C6+C9/3</f>
        <v>0.68666666666666665</v>
      </c>
      <c r="E6" s="3">
        <f>D6/D10*100</f>
        <v>39.819587628865975</v>
      </c>
    </row>
    <row r="7" spans="1:11" x14ac:dyDescent="0.25">
      <c r="A7" t="s">
        <v>15</v>
      </c>
      <c r="C7" s="3">
        <v>0.12</v>
      </c>
      <c r="D7" s="6" t="s">
        <v>23</v>
      </c>
      <c r="E7" s="3"/>
    </row>
    <row r="8" spans="1:11" x14ac:dyDescent="0.25">
      <c r="A8" t="s">
        <v>16</v>
      </c>
      <c r="C8" s="3">
        <v>1.2500000000000002E-2</v>
      </c>
      <c r="D8" s="6" t="s">
        <v>23</v>
      </c>
      <c r="E8" s="3"/>
    </row>
    <row r="9" spans="1:11" x14ac:dyDescent="0.25">
      <c r="A9" t="s">
        <v>17</v>
      </c>
      <c r="C9" s="3">
        <v>0.64</v>
      </c>
      <c r="D9" s="6" t="s">
        <v>23</v>
      </c>
      <c r="E9" s="3"/>
    </row>
    <row r="10" spans="1:11" x14ac:dyDescent="0.25">
      <c r="A10" t="s">
        <v>4</v>
      </c>
      <c r="C10" s="3">
        <v>2.3361111111111112</v>
      </c>
      <c r="D10" s="3">
        <f>SUM(D3,D4,D6)</f>
        <v>1.7244444444444444</v>
      </c>
      <c r="E10" s="3">
        <f>SUM(E3:E6)</f>
        <v>100</v>
      </c>
    </row>
    <row r="12" spans="1:11" x14ac:dyDescent="0.25">
      <c r="A12" t="s">
        <v>25</v>
      </c>
    </row>
    <row r="13" spans="1:11" x14ac:dyDescent="0.25">
      <c r="A13" s="14" t="s">
        <v>27</v>
      </c>
    </row>
    <row r="14" spans="1:11" x14ac:dyDescent="0.25">
      <c r="A14" s="14"/>
    </row>
  </sheetData>
  <mergeCells count="2">
    <mergeCell ref="A1:E1"/>
    <mergeCell ref="A13:A14"/>
  </mergeCells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G18" sqref="G18"/>
    </sheetView>
  </sheetViews>
  <sheetFormatPr defaultRowHeight="15" x14ac:dyDescent="0.25"/>
  <cols>
    <col min="1" max="1" width="25.28515625" customWidth="1"/>
    <col min="3" max="3" width="38" customWidth="1"/>
    <col min="4" max="4" width="41.140625" customWidth="1"/>
    <col min="5" max="5" width="21.28515625" customWidth="1"/>
    <col min="7" max="7" width="14.28515625" customWidth="1"/>
    <col min="8" max="8" width="13.28515625" customWidth="1"/>
    <col min="10" max="10" width="11.7109375" customWidth="1"/>
    <col min="11" max="11" width="12.7109375" customWidth="1"/>
  </cols>
  <sheetData>
    <row r="1" spans="1:11" x14ac:dyDescent="0.25">
      <c r="A1" s="12" t="s">
        <v>29</v>
      </c>
      <c r="B1" s="12"/>
      <c r="C1" s="13"/>
      <c r="D1" s="13"/>
      <c r="E1" s="13"/>
    </row>
    <row r="2" spans="1:11" x14ac:dyDescent="0.25">
      <c r="A2" s="4" t="s">
        <v>5</v>
      </c>
      <c r="B2" s="4" t="s">
        <v>11</v>
      </c>
      <c r="C2" s="4" t="s">
        <v>21</v>
      </c>
      <c r="D2" s="4" t="s">
        <v>22</v>
      </c>
      <c r="E2" s="4" t="s">
        <v>8</v>
      </c>
      <c r="F2" s="2"/>
      <c r="G2" s="4" t="s">
        <v>9</v>
      </c>
      <c r="H2" s="4" t="s">
        <v>10</v>
      </c>
      <c r="I2" s="2"/>
      <c r="J2" s="4" t="s">
        <v>12</v>
      </c>
      <c r="K2" s="4" t="s">
        <v>40</v>
      </c>
    </row>
    <row r="3" spans="1:11" x14ac:dyDescent="0.25">
      <c r="A3" t="s">
        <v>1</v>
      </c>
      <c r="B3">
        <v>12</v>
      </c>
      <c r="C3" s="3">
        <v>0.1</v>
      </c>
      <c r="D3" s="3">
        <f>C3+C7/B5</f>
        <v>0.18</v>
      </c>
      <c r="E3" s="3">
        <f>D3/D10*100</f>
        <v>15.267175572519081</v>
      </c>
      <c r="G3" s="3">
        <f>D15</f>
        <v>0</v>
      </c>
      <c r="H3" s="3">
        <f>C4/B4+C5/B5+C6/B4+C7/B5+C8/(B4*B5)+C9/(B4*B5)</f>
        <v>0.57800000000000007</v>
      </c>
      <c r="I3" s="3"/>
      <c r="J3" s="3">
        <f>C3/(C3+G3)</f>
        <v>1</v>
      </c>
      <c r="K3" s="3">
        <f>C3/(C3+H3)</f>
        <v>0.14749262536873156</v>
      </c>
    </row>
    <row r="4" spans="1:11" x14ac:dyDescent="0.25">
      <c r="A4" t="s">
        <v>2</v>
      </c>
      <c r="B4">
        <v>3</v>
      </c>
      <c r="C4" s="5">
        <v>1.4E-2</v>
      </c>
      <c r="D4" s="5">
        <f>C4+C8/2</f>
        <v>1.4E-2</v>
      </c>
      <c r="E4" s="5">
        <f>D4/D10*100</f>
        <v>1.1874469889737065</v>
      </c>
    </row>
    <row r="5" spans="1:11" x14ac:dyDescent="0.25">
      <c r="A5" t="s">
        <v>24</v>
      </c>
      <c r="B5">
        <v>2</v>
      </c>
      <c r="C5" s="3">
        <v>0.33</v>
      </c>
      <c r="D5" s="6" t="s">
        <v>23</v>
      </c>
      <c r="E5" s="3"/>
    </row>
    <row r="6" spans="1:11" x14ac:dyDescent="0.25">
      <c r="A6" t="s">
        <v>26</v>
      </c>
      <c r="C6" s="3">
        <v>0.57999999999999996</v>
      </c>
      <c r="D6" s="3">
        <f>C6+C9/2</f>
        <v>0.98499999999999999</v>
      </c>
      <c r="E6" s="3">
        <f>D6/D10*100</f>
        <v>83.545377438507202</v>
      </c>
    </row>
    <row r="7" spans="1:11" x14ac:dyDescent="0.25">
      <c r="A7" t="s">
        <v>15</v>
      </c>
      <c r="C7" s="3">
        <v>0.16</v>
      </c>
      <c r="D7" s="6" t="s">
        <v>23</v>
      </c>
      <c r="E7" s="3"/>
    </row>
    <row r="8" spans="1:11" x14ac:dyDescent="0.25">
      <c r="A8" t="s">
        <v>16</v>
      </c>
      <c r="C8" s="3">
        <v>0</v>
      </c>
      <c r="D8" s="6" t="s">
        <v>23</v>
      </c>
      <c r="E8" s="3"/>
    </row>
    <row r="9" spans="1:11" x14ac:dyDescent="0.25">
      <c r="A9" t="s">
        <v>17</v>
      </c>
      <c r="C9" s="3">
        <v>0.81</v>
      </c>
      <c r="D9" s="6" t="s">
        <v>23</v>
      </c>
      <c r="E9" s="3"/>
    </row>
    <row r="10" spans="1:11" x14ac:dyDescent="0.25">
      <c r="A10" t="s">
        <v>4</v>
      </c>
      <c r="C10" s="3">
        <f>SUM(C3:C9)</f>
        <v>1.994</v>
      </c>
      <c r="D10" s="3">
        <f>SUM(D3,D4,D6)</f>
        <v>1.179</v>
      </c>
      <c r="E10" s="3">
        <f>SUM(E3:E6)</f>
        <v>99.999999999999986</v>
      </c>
    </row>
    <row r="12" spans="1:11" x14ac:dyDescent="0.25">
      <c r="A12" t="s">
        <v>25</v>
      </c>
    </row>
    <row r="13" spans="1:11" x14ac:dyDescent="0.25">
      <c r="A13" s="14" t="s">
        <v>27</v>
      </c>
    </row>
    <row r="14" spans="1:11" x14ac:dyDescent="0.25">
      <c r="A14" s="14"/>
    </row>
    <row r="18" spans="1:5" ht="15" customHeight="1" x14ac:dyDescent="0.25">
      <c r="A18" s="14" t="s">
        <v>45</v>
      </c>
      <c r="B18" s="14"/>
      <c r="C18" s="14"/>
      <c r="D18" s="14"/>
      <c r="E18" s="14"/>
    </row>
    <row r="19" spans="1:5" ht="15" customHeight="1" x14ac:dyDescent="0.25">
      <c r="A19" s="11"/>
      <c r="B19" s="11"/>
      <c r="C19" s="11"/>
      <c r="D19" s="11"/>
      <c r="E19" s="11"/>
    </row>
  </sheetData>
  <mergeCells count="3">
    <mergeCell ref="A1:E1"/>
    <mergeCell ref="A13:A14"/>
    <mergeCell ref="A18:E18"/>
  </mergeCells>
  <pageMargins left="0.7" right="0.7" top="0.75" bottom="0.75" header="0.3" footer="0.3"/>
  <pageSetup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A22" sqref="A22"/>
    </sheetView>
  </sheetViews>
  <sheetFormatPr defaultRowHeight="15" x14ac:dyDescent="0.25"/>
  <cols>
    <col min="1" max="1" width="26" customWidth="1"/>
    <col min="2" max="3" width="22" customWidth="1"/>
  </cols>
  <sheetData>
    <row r="1" spans="1:11" x14ac:dyDescent="0.25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x14ac:dyDescent="0.25">
      <c r="A2" s="4"/>
      <c r="B2" s="12" t="s">
        <v>33</v>
      </c>
      <c r="C2" s="12"/>
      <c r="E2" s="16" t="s">
        <v>34</v>
      </c>
      <c r="F2" s="16"/>
      <c r="G2" s="16"/>
      <c r="H2" s="16"/>
      <c r="I2" s="4"/>
      <c r="J2" s="4"/>
      <c r="K2" s="4"/>
    </row>
    <row r="3" spans="1:11" ht="14.45" customHeight="1" x14ac:dyDescent="0.25">
      <c r="A3" s="4"/>
      <c r="B3" s="15" t="s">
        <v>38</v>
      </c>
      <c r="C3" s="7"/>
      <c r="D3" s="2"/>
      <c r="E3" s="16"/>
      <c r="F3" s="16"/>
      <c r="G3" s="16"/>
      <c r="H3" s="16"/>
    </row>
    <row r="4" spans="1:11" x14ac:dyDescent="0.25">
      <c r="A4" s="4"/>
      <c r="B4" s="15"/>
      <c r="C4" s="7"/>
      <c r="E4" s="16"/>
      <c r="F4" s="16"/>
      <c r="G4" s="16"/>
      <c r="H4" s="16"/>
    </row>
    <row r="5" spans="1:11" x14ac:dyDescent="0.25">
      <c r="A5" s="4"/>
      <c r="B5" s="15"/>
      <c r="C5" s="7"/>
      <c r="E5" s="16"/>
      <c r="F5" s="16"/>
      <c r="G5" s="16"/>
      <c r="H5" s="16"/>
    </row>
    <row r="6" spans="1:11" x14ac:dyDescent="0.25">
      <c r="A6" s="4"/>
      <c r="B6" s="15"/>
      <c r="C6" s="7"/>
      <c r="D6" s="4" t="s">
        <v>31</v>
      </c>
      <c r="E6" s="9">
        <v>1</v>
      </c>
      <c r="F6" s="9">
        <v>2</v>
      </c>
      <c r="G6" s="9">
        <v>3</v>
      </c>
      <c r="H6" s="9">
        <v>4</v>
      </c>
    </row>
    <row r="7" spans="1:11" x14ac:dyDescent="0.25">
      <c r="A7" s="4"/>
      <c r="B7" s="15"/>
      <c r="C7" s="7"/>
      <c r="D7" s="4" t="s">
        <v>30</v>
      </c>
      <c r="E7" s="9">
        <v>1</v>
      </c>
      <c r="F7" s="9">
        <v>1</v>
      </c>
      <c r="G7" s="9">
        <v>2</v>
      </c>
      <c r="H7" s="9">
        <v>3</v>
      </c>
    </row>
    <row r="8" spans="1:11" x14ac:dyDescent="0.25">
      <c r="A8" s="4" t="s">
        <v>5</v>
      </c>
      <c r="B8" s="4"/>
      <c r="C8" s="4"/>
      <c r="D8" s="4"/>
      <c r="E8" s="2"/>
      <c r="F8" s="4"/>
      <c r="G8" s="4"/>
      <c r="H8" s="2"/>
      <c r="I8" s="4"/>
      <c r="J8" s="4"/>
    </row>
    <row r="9" spans="1:11" x14ac:dyDescent="0.25">
      <c r="A9" t="s">
        <v>1</v>
      </c>
      <c r="B9" s="3">
        <v>1.0333333333333334</v>
      </c>
      <c r="C9" s="3"/>
      <c r="D9" s="3"/>
      <c r="E9" s="3">
        <f>B9</f>
        <v>1.0333333333333334</v>
      </c>
      <c r="F9" s="3">
        <f>B9</f>
        <v>1.0333333333333334</v>
      </c>
      <c r="G9" s="3">
        <f>B9</f>
        <v>1.0333333333333334</v>
      </c>
      <c r="H9" s="3">
        <f>B9</f>
        <v>1.0333333333333334</v>
      </c>
      <c r="I9" s="3"/>
      <c r="J9" s="3"/>
    </row>
    <row r="10" spans="1:11" x14ac:dyDescent="0.25">
      <c r="A10" t="s">
        <v>2</v>
      </c>
      <c r="B10" s="5">
        <v>-3.8888888888888953E-3</v>
      </c>
      <c r="C10" s="5"/>
      <c r="D10" s="5"/>
      <c r="E10" s="3">
        <f>B10/E6</f>
        <v>-3.8888888888888953E-3</v>
      </c>
      <c r="F10" s="3">
        <f>B10/F6</f>
        <v>-1.9444444444444476E-3</v>
      </c>
      <c r="G10" s="3">
        <f>B10/G6</f>
        <v>-1.2962962962962984E-3</v>
      </c>
      <c r="H10" s="3">
        <f>B10/H6</f>
        <v>-9.7222222222222382E-4</v>
      </c>
    </row>
    <row r="11" spans="1:11" x14ac:dyDescent="0.25">
      <c r="A11" t="s">
        <v>13</v>
      </c>
      <c r="B11" s="3">
        <v>6.083333333333333E-2</v>
      </c>
      <c r="C11" s="3"/>
      <c r="D11" s="3"/>
      <c r="E11" s="3">
        <f>B11/E7</f>
        <v>6.083333333333333E-2</v>
      </c>
      <c r="F11" s="3">
        <f>B11/F7</f>
        <v>6.083333333333333E-2</v>
      </c>
      <c r="G11" s="3">
        <f>B11/G7</f>
        <v>3.0416666666666665E-2</v>
      </c>
      <c r="H11" s="3">
        <f>B11/H7</f>
        <v>2.0277777777777777E-2</v>
      </c>
    </row>
    <row r="12" spans="1:11" x14ac:dyDescent="0.25">
      <c r="A12" t="s">
        <v>14</v>
      </c>
      <c r="B12" s="3">
        <v>0.47333333333333333</v>
      </c>
      <c r="C12" s="3"/>
      <c r="D12" s="3"/>
      <c r="E12" s="3">
        <f>B12/E6</f>
        <v>0.47333333333333333</v>
      </c>
      <c r="F12" s="3">
        <f>B12/F6</f>
        <v>0.23666666666666666</v>
      </c>
      <c r="G12" s="3">
        <f>B12/G6</f>
        <v>0.15777777777777777</v>
      </c>
      <c r="H12" s="3">
        <f>B12/H6</f>
        <v>0.11833333333333333</v>
      </c>
    </row>
    <row r="13" spans="1:11" x14ac:dyDescent="0.25">
      <c r="A13" t="s">
        <v>15</v>
      </c>
      <c r="B13" s="3">
        <v>0.12</v>
      </c>
      <c r="C13" s="3"/>
      <c r="D13" s="3"/>
      <c r="E13" s="3">
        <f>B13/E7</f>
        <v>0.12</v>
      </c>
      <c r="F13" s="3">
        <f>B13/F7</f>
        <v>0.12</v>
      </c>
      <c r="G13" s="3">
        <f>B13/G7</f>
        <v>0.06</v>
      </c>
      <c r="H13" s="3">
        <f>B13/3</f>
        <v>0.04</v>
      </c>
    </row>
    <row r="14" spans="1:11" x14ac:dyDescent="0.25">
      <c r="A14" t="s">
        <v>16</v>
      </c>
      <c r="B14" s="3">
        <v>1.2500000000000002E-2</v>
      </c>
      <c r="C14" s="3"/>
      <c r="D14" s="3"/>
      <c r="E14" s="3">
        <f>B14/(E6*E7)</f>
        <v>1.2500000000000002E-2</v>
      </c>
      <c r="F14" s="3">
        <f>B14/(F6*F7)</f>
        <v>6.2500000000000012E-3</v>
      </c>
      <c r="G14" s="3">
        <f>B14/(G6*G7)</f>
        <v>2.0833333333333337E-3</v>
      </c>
      <c r="H14" s="3">
        <f>B14/(H6*H7)</f>
        <v>1.0416666666666669E-3</v>
      </c>
    </row>
    <row r="15" spans="1:11" x14ac:dyDescent="0.25">
      <c r="A15" t="s">
        <v>17</v>
      </c>
      <c r="B15" s="3">
        <v>0.64</v>
      </c>
      <c r="C15" s="3"/>
      <c r="D15" s="3"/>
      <c r="E15" s="3">
        <f>B15/(E6*E7)</f>
        <v>0.64</v>
      </c>
      <c r="F15" s="3">
        <f>B15/(F6*F7)</f>
        <v>0.32</v>
      </c>
      <c r="G15" s="3">
        <f>B15/(G6*G7)</f>
        <v>0.10666666666666667</v>
      </c>
      <c r="H15" s="3">
        <f>B15/(H6*H7)</f>
        <v>5.3333333333333337E-2</v>
      </c>
    </row>
    <row r="16" spans="1:11" x14ac:dyDescent="0.25">
      <c r="B16" s="3"/>
      <c r="C16" s="3"/>
      <c r="D16" s="3"/>
      <c r="E16" s="3"/>
      <c r="F16" s="3"/>
      <c r="G16" s="3"/>
      <c r="H16" s="3"/>
    </row>
    <row r="17" spans="1:8" x14ac:dyDescent="0.25">
      <c r="A17" t="s">
        <v>35</v>
      </c>
      <c r="B17" s="3">
        <f>'Two-facet crossed'!G3</f>
        <v>0.2688888888888889</v>
      </c>
      <c r="C17" s="3"/>
      <c r="D17" s="3"/>
      <c r="E17" s="3">
        <f>E12/E6+E13/E7+E15/(E6*E7)</f>
        <v>1.2333333333333334</v>
      </c>
      <c r="F17" s="3">
        <f>B12/F6+B13/F7+B15/(F6*F7)</f>
        <v>0.67666666666666675</v>
      </c>
      <c r="G17" s="3">
        <f>B12/G6+B13/G7+B15/(G6*G7)</f>
        <v>0.32444444444444442</v>
      </c>
      <c r="H17" s="3">
        <f>B12/H6+B13/H7+B15/(H6*H7)</f>
        <v>0.21166666666666667</v>
      </c>
    </row>
    <row r="18" spans="1:8" x14ac:dyDescent="0.25">
      <c r="A18" t="s">
        <v>36</v>
      </c>
      <c r="B18" s="3">
        <f>'Two-facet crossed'!H3</f>
        <v>0.28925925925925927</v>
      </c>
      <c r="E18" s="3">
        <f>+B10/E6+B11/E7+B12/E6+B13/E7+B14/(E6*E7)+B15/(E6*E7)</f>
        <v>1.3027777777777776</v>
      </c>
      <c r="F18" s="3">
        <f>B10/F6+B11/F7+B12/F6+B13/F7+B14/(F6*F7)+B15/(F6*F7)</f>
        <v>0.74180555555555561</v>
      </c>
      <c r="G18" s="3">
        <f>B10/G6+B11/G7+B12/G6+B13/G7+B14/(G6*G7)+B15/(G6*G7)</f>
        <v>0.35564814814814816</v>
      </c>
      <c r="H18" s="3">
        <f>B10/H6+B11/H7+B12/H6+B13/H7+B14/(H6*H7)+B15/(H6*H7)</f>
        <v>0.23201388888888891</v>
      </c>
    </row>
    <row r="19" spans="1:8" x14ac:dyDescent="0.25">
      <c r="A19" t="s">
        <v>12</v>
      </c>
      <c r="B19" s="3">
        <f>'Two-facet crossed'!J3</f>
        <v>0.79351535836177467</v>
      </c>
      <c r="E19" s="3">
        <f>B9/(B9+E17)</f>
        <v>0.45588235294117652</v>
      </c>
      <c r="F19" s="3">
        <f>B9/(B9+F17)</f>
        <v>0.6042884990253411</v>
      </c>
      <c r="G19" s="3">
        <f>B9/(B9+G17)</f>
        <v>0.76104746317512284</v>
      </c>
      <c r="H19" s="3">
        <f>B9/(B9+H17)</f>
        <v>0.82998661311914324</v>
      </c>
    </row>
    <row r="20" spans="1:8" x14ac:dyDescent="0.25">
      <c r="A20" s="8" t="s">
        <v>37</v>
      </c>
      <c r="B20" s="3">
        <f>'Two-facet crossed'!K3</f>
        <v>0.78129375525063005</v>
      </c>
      <c r="E20" s="3">
        <f>B9/(B9+E18)</f>
        <v>0.44233055885850181</v>
      </c>
      <c r="F20" s="3">
        <f>B9/(B9+F18)</f>
        <v>0.58211407558094042</v>
      </c>
      <c r="G20" s="3">
        <f>B9/(B9+G18)</f>
        <v>0.74395040330644624</v>
      </c>
      <c r="H20" s="3">
        <f>B9/(B9+H18)</f>
        <v>0.81664014049722844</v>
      </c>
    </row>
    <row r="22" spans="1:8" x14ac:dyDescent="0.25">
      <c r="A22" t="s">
        <v>44</v>
      </c>
    </row>
  </sheetData>
  <mergeCells count="4">
    <mergeCell ref="A1:K1"/>
    <mergeCell ref="B3:B7"/>
    <mergeCell ref="B2:C2"/>
    <mergeCell ref="E2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One-facet crossed</vt:lpstr>
      <vt:lpstr>Two-facet crossed</vt:lpstr>
      <vt:lpstr>One-facet nested</vt:lpstr>
      <vt:lpstr>Two-facet fixed1 </vt:lpstr>
      <vt:lpstr>Two-facet fixed2</vt:lpstr>
      <vt:lpstr>D-Study 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Bandalos, Deborah Louise - bandaldl</dc:creator>
  <cp:lastModifiedBy>Liz Geller</cp:lastModifiedBy>
  <dcterms:created xsi:type="dcterms:W3CDTF">2020-07-15T20:26:45Z</dcterms:created>
  <dcterms:modified xsi:type="dcterms:W3CDTF">2021-08-17T21:47:03Z</dcterms:modified>
</cp:coreProperties>
</file>