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E Whitney Moore\Dropbox\!!WSU\Research\Research Projects\Todd Little\StatsCamp\!LCA-LPA Camp Materials\2023_LCA-FMM\2023_LCA-FMM_CamperMaterials\2_Practice\LPA Practice\"/>
    </mc:Choice>
  </mc:AlternateContent>
  <xr:revisionPtr revIDLastSave="0" documentId="8_{2A68521C-6432-4730-8533-AFFB1BF8A004}" xr6:coauthVersionLast="47" xr6:coauthVersionMax="47" xr10:uidLastSave="{00000000-0000-0000-0000-000000000000}"/>
  <bookViews>
    <workbookView xWindow="-98" yWindow="-98" windowWidth="21795" windowHeight="13875" tabRatio="767" firstSheet="2" activeTab="6" xr2:uid="{00000000-000D-0000-FFFF-FFFF00000000}"/>
  </bookViews>
  <sheets>
    <sheet name="Model Convergence" sheetId="17" r:id="rId1"/>
    <sheet name="Model Estimation" sheetId="2" r:id="rId2"/>
    <sheet name="Model Fit" sheetId="19" r:id="rId3"/>
    <sheet name="Fit Indices Figures" sheetId="20" r:id="rId4"/>
    <sheet name="Classification Diagnostics" sheetId="5" r:id="rId5"/>
    <sheet name="Cohen's d" sheetId="23" r:id="rId6"/>
    <sheet name="Model Fit Publishable" sheetId="24" r:id="rId7"/>
    <sheet name="3step cov" sheetId="26" r:id="rId8"/>
    <sheet name="Response" sheetId="8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X7" i="19" l="1"/>
  <c r="X4" i="19"/>
  <c r="X3" i="19"/>
  <c r="E28" i="19"/>
  <c r="E29" i="19" s="1"/>
  <c r="AA28" i="19" s="1"/>
  <c r="W5" i="19"/>
  <c r="W4" i="19"/>
  <c r="W3" i="19"/>
  <c r="H11" i="19"/>
  <c r="H3" i="19"/>
  <c r="G3" i="19"/>
  <c r="R5" i="19"/>
  <c r="O3" i="19"/>
  <c r="M3" i="19"/>
  <c r="N3" i="19"/>
  <c r="Q3" i="19"/>
  <c r="P3" i="19"/>
  <c r="N3" i="26"/>
  <c r="N8" i="26"/>
  <c r="Z7" i="26"/>
  <c r="T7" i="26"/>
  <c r="N7" i="26"/>
  <c r="Z6" i="26"/>
  <c r="Z5" i="26"/>
  <c r="Z4" i="26"/>
  <c r="Z3" i="26"/>
  <c r="Z8" i="26" s="1"/>
  <c r="T6" i="26"/>
  <c r="T5" i="26"/>
  <c r="T4" i="26"/>
  <c r="T3" i="26"/>
  <c r="N6" i="26"/>
  <c r="N5" i="26"/>
  <c r="N4" i="26"/>
  <c r="T8" i="26" l="1"/>
  <c r="U7" i="26" s="1"/>
  <c r="L16" i="26" s="1"/>
  <c r="AA7" i="26"/>
  <c r="M16" i="26" s="1"/>
  <c r="O7" i="26"/>
  <c r="K16" i="26" s="1"/>
  <c r="U5" i="26" l="1"/>
  <c r="L14" i="26" s="1"/>
  <c r="AA6" i="26"/>
  <c r="M15" i="26" s="1"/>
  <c r="U3" i="26" l="1"/>
  <c r="U4" i="26"/>
  <c r="L13" i="26" s="1"/>
  <c r="O6" i="26"/>
  <c r="K15" i="26" s="1"/>
  <c r="O3" i="26"/>
  <c r="O4" i="26"/>
  <c r="K13" i="26" s="1"/>
  <c r="O5" i="26"/>
  <c r="K14" i="26" s="1"/>
  <c r="AA3" i="26"/>
  <c r="AA5" i="26"/>
  <c r="M14" i="26" s="1"/>
  <c r="AA4" i="26"/>
  <c r="M13" i="26" s="1"/>
  <c r="U6" i="26"/>
  <c r="L15" i="26" s="1"/>
  <c r="K12" i="26" l="1"/>
  <c r="O8" i="26"/>
  <c r="U8" i="26"/>
  <c r="AA8" i="26"/>
  <c r="L12" i="26"/>
  <c r="M12" i="26"/>
  <c r="R23" i="24" l="1"/>
  <c r="Q23" i="24"/>
  <c r="P23" i="24"/>
  <c r="O23" i="24"/>
  <c r="G34" i="24" s="1"/>
  <c r="N23" i="24"/>
  <c r="T22" i="24"/>
  <c r="R22" i="24"/>
  <c r="Q22" i="24"/>
  <c r="P22" i="24"/>
  <c r="O22" i="24"/>
  <c r="G33" i="24" s="1"/>
  <c r="N22" i="24"/>
  <c r="S21" i="24"/>
  <c r="R21" i="24"/>
  <c r="Q21" i="24"/>
  <c r="P21" i="24"/>
  <c r="O21" i="24"/>
  <c r="G29" i="24" s="1"/>
  <c r="N21" i="24"/>
  <c r="S20" i="24"/>
  <c r="R20" i="24"/>
  <c r="Q20" i="24"/>
  <c r="P20" i="24"/>
  <c r="O20" i="24"/>
  <c r="G30" i="24" s="1"/>
  <c r="N20" i="24"/>
  <c r="S19" i="24"/>
  <c r="R19" i="24"/>
  <c r="Q19" i="24"/>
  <c r="P19" i="24"/>
  <c r="O19" i="24"/>
  <c r="G27" i="24" s="1"/>
  <c r="N19" i="24"/>
  <c r="R18" i="24"/>
  <c r="Q18" i="24"/>
  <c r="P18" i="24"/>
  <c r="O18" i="24"/>
  <c r="G26" i="24" s="1"/>
  <c r="N18" i="24"/>
  <c r="T17" i="24"/>
  <c r="R17" i="24"/>
  <c r="Q17" i="24"/>
  <c r="P17" i="24"/>
  <c r="O17" i="24"/>
  <c r="G25" i="24" s="1"/>
  <c r="N17" i="24"/>
  <c r="S15" i="24"/>
  <c r="R15" i="24"/>
  <c r="Q15" i="24"/>
  <c r="P15" i="24"/>
  <c r="O15" i="24"/>
  <c r="G19" i="24" s="1"/>
  <c r="N15" i="24"/>
  <c r="S14" i="24"/>
  <c r="R14" i="24"/>
  <c r="Q14" i="24"/>
  <c r="P14" i="24"/>
  <c r="O14" i="24"/>
  <c r="G18" i="24" s="1"/>
  <c r="N14" i="24"/>
  <c r="R13" i="24"/>
  <c r="Q13" i="24"/>
  <c r="P13" i="24"/>
  <c r="O13" i="24"/>
  <c r="G17" i="24" s="1"/>
  <c r="N13" i="24"/>
  <c r="R12" i="24"/>
  <c r="Q12" i="24"/>
  <c r="P12" i="24"/>
  <c r="O12" i="24"/>
  <c r="G16" i="24" s="1"/>
  <c r="X12" i="24" s="1"/>
  <c r="N12" i="24"/>
  <c r="S8" i="24"/>
  <c r="R8" i="24"/>
  <c r="Q8" i="24"/>
  <c r="P8" i="24"/>
  <c r="O8" i="24"/>
  <c r="G8" i="24" s="1"/>
  <c r="N8" i="24"/>
  <c r="S7" i="24"/>
  <c r="R7" i="24"/>
  <c r="Q7" i="24"/>
  <c r="P7" i="24"/>
  <c r="O7" i="24"/>
  <c r="G7" i="24" s="1"/>
  <c r="N7" i="24"/>
  <c r="S6" i="24"/>
  <c r="R6" i="24"/>
  <c r="Q6" i="24"/>
  <c r="P6" i="24"/>
  <c r="O6" i="24"/>
  <c r="G6" i="24" s="1"/>
  <c r="N6" i="24"/>
  <c r="R5" i="24"/>
  <c r="Q5" i="24"/>
  <c r="P5" i="24"/>
  <c r="O5" i="24"/>
  <c r="G5" i="24" s="1"/>
  <c r="N5" i="24"/>
  <c r="R4" i="24"/>
  <c r="Q4" i="24"/>
  <c r="P4" i="24"/>
  <c r="O4" i="24"/>
  <c r="G4" i="24" s="1"/>
  <c r="N4" i="24"/>
  <c r="V4" i="24" l="1"/>
  <c r="V14" i="24"/>
  <c r="H6" i="24"/>
  <c r="G12" i="24"/>
  <c r="G21" i="24"/>
  <c r="Y19" i="24"/>
  <c r="V8" i="24"/>
  <c r="E8" i="24"/>
  <c r="Y8" i="24"/>
  <c r="X8" i="24"/>
  <c r="H8" i="24"/>
  <c r="X7" i="24"/>
  <c r="H7" i="24"/>
  <c r="V7" i="24"/>
  <c r="Y7" i="24"/>
  <c r="Y14" i="24"/>
  <c r="Y15" i="24"/>
  <c r="H19" i="24"/>
  <c r="Y12" i="24"/>
  <c r="V18" i="24"/>
  <c r="V23" i="24"/>
  <c r="X18" i="24"/>
  <c r="Y18" i="24"/>
  <c r="Y23" i="24"/>
  <c r="H34" i="24"/>
  <c r="H18" i="24"/>
  <c r="Y13" i="24"/>
  <c r="H17" i="24"/>
  <c r="V13" i="24"/>
  <c r="V12" i="24"/>
  <c r="X19" i="24"/>
  <c r="Y17" i="24"/>
  <c r="X17" i="24"/>
  <c r="V22" i="24"/>
  <c r="V17" i="24"/>
  <c r="E29" i="24"/>
  <c r="G35" i="24"/>
  <c r="Y22" i="24"/>
  <c r="X22" i="24"/>
  <c r="H33" i="24"/>
  <c r="Y5" i="24"/>
  <c r="X5" i="24"/>
  <c r="H5" i="24"/>
  <c r="V5" i="24"/>
  <c r="G28" i="24"/>
  <c r="H29" i="24" s="1"/>
  <c r="X21" i="24"/>
  <c r="X6" i="24"/>
  <c r="H4" i="24"/>
  <c r="X4" i="24"/>
  <c r="Y6" i="24"/>
  <c r="Y4" i="24"/>
  <c r="E27" i="24"/>
  <c r="Y21" i="24"/>
  <c r="V6" i="24"/>
  <c r="H16" i="24"/>
  <c r="P4" i="23"/>
  <c r="Y10" i="23" s="1"/>
  <c r="Q4" i="23"/>
  <c r="T4" i="23" s="1"/>
  <c r="R4" i="23"/>
  <c r="P5" i="23"/>
  <c r="Y5" i="23" s="1"/>
  <c r="Q5" i="23"/>
  <c r="T5" i="23" s="1"/>
  <c r="R5" i="23"/>
  <c r="S5" i="23"/>
  <c r="N6" i="23"/>
  <c r="B6" i="23" s="1"/>
  <c r="P6" i="23"/>
  <c r="Y6" i="23" s="1"/>
  <c r="Q6" i="23"/>
  <c r="T6" i="23" s="1"/>
  <c r="R6" i="23"/>
  <c r="S6" i="23"/>
  <c r="P7" i="23"/>
  <c r="Q7" i="23"/>
  <c r="T7" i="23" s="1"/>
  <c r="R7" i="23"/>
  <c r="P8" i="23"/>
  <c r="Q8" i="23"/>
  <c r="T8" i="23" s="1"/>
  <c r="R8" i="23"/>
  <c r="S8" i="23"/>
  <c r="N9" i="23"/>
  <c r="B25" i="23" s="1"/>
  <c r="P9" i="23"/>
  <c r="Y24" i="23" s="1"/>
  <c r="Q9" i="23"/>
  <c r="T9" i="23" s="1"/>
  <c r="R9" i="23"/>
  <c r="S9" i="23"/>
  <c r="P10" i="23"/>
  <c r="Q10" i="23"/>
  <c r="T10" i="23" s="1"/>
  <c r="R10" i="23"/>
  <c r="P11" i="23"/>
  <c r="Y29" i="23" s="1"/>
  <c r="Q11" i="23"/>
  <c r="T11" i="23" s="1"/>
  <c r="R11" i="23"/>
  <c r="S11" i="23"/>
  <c r="N12" i="23"/>
  <c r="B44" i="23" s="1"/>
  <c r="P12" i="23"/>
  <c r="Q12" i="23"/>
  <c r="T12" i="23" s="1"/>
  <c r="R12" i="23"/>
  <c r="S12" i="23"/>
  <c r="P13" i="23"/>
  <c r="Y19" i="23" s="1"/>
  <c r="Q13" i="23"/>
  <c r="R13" i="23"/>
  <c r="T13" i="23"/>
  <c r="P14" i="23"/>
  <c r="Y20" i="23" s="1"/>
  <c r="Q14" i="23"/>
  <c r="T14" i="23" s="1"/>
  <c r="R14" i="23"/>
  <c r="S14" i="23"/>
  <c r="N15" i="23"/>
  <c r="B63" i="23" s="1"/>
  <c r="P15" i="23"/>
  <c r="Y12" i="23" s="1"/>
  <c r="Q15" i="23"/>
  <c r="T15" i="23" s="1"/>
  <c r="R15" i="23"/>
  <c r="S15" i="23"/>
  <c r="P16" i="23"/>
  <c r="Y22" i="23" s="1"/>
  <c r="Q16" i="23"/>
  <c r="R16" i="23"/>
  <c r="T16" i="23"/>
  <c r="Y16" i="23"/>
  <c r="P17" i="23"/>
  <c r="Y23" i="23" s="1"/>
  <c r="Q17" i="23"/>
  <c r="T17" i="23" s="1"/>
  <c r="R17" i="23"/>
  <c r="S17" i="23"/>
  <c r="N18" i="23"/>
  <c r="B82" i="23" s="1"/>
  <c r="P18" i="23"/>
  <c r="Y15" i="23" s="1"/>
  <c r="Q18" i="23"/>
  <c r="T18" i="23" s="1"/>
  <c r="R18" i="23"/>
  <c r="S18" i="23"/>
  <c r="Y25" i="23"/>
  <c r="Y27" i="23"/>
  <c r="Y28" i="23"/>
  <c r="Y31" i="23"/>
  <c r="Y33" i="23"/>
  <c r="AA19" i="23" l="1"/>
  <c r="AA10" i="23"/>
  <c r="AB12" i="23"/>
  <c r="AB32" i="23"/>
  <c r="Y26" i="23"/>
  <c r="Y18" i="23"/>
  <c r="Y8" i="23"/>
  <c r="Y11" i="23"/>
  <c r="Y32" i="23"/>
  <c r="Y21" i="23"/>
  <c r="Y30" i="23"/>
  <c r="Y17" i="23"/>
  <c r="Y14" i="23"/>
  <c r="Y7" i="23"/>
  <c r="E30" i="24"/>
  <c r="Z21" i="24" s="1"/>
  <c r="Y20" i="24"/>
  <c r="X20" i="24"/>
  <c r="H28" i="24"/>
  <c r="V21" i="24"/>
  <c r="V20" i="24"/>
  <c r="H21" i="24"/>
  <c r="W14" i="24" s="1"/>
  <c r="H25" i="24"/>
  <c r="H12" i="24"/>
  <c r="W6" i="24" s="1"/>
  <c r="H35" i="24"/>
  <c r="W23" i="24" s="1"/>
  <c r="H26" i="24"/>
  <c r="V19" i="24"/>
  <c r="H27" i="24"/>
  <c r="U38" i="23"/>
  <c r="AB16" i="23"/>
  <c r="AB25" i="23"/>
  <c r="AB29" i="23"/>
  <c r="AA16" i="23"/>
  <c r="AA17" i="23"/>
  <c r="AB27" i="23"/>
  <c r="AA9" i="23"/>
  <c r="AB17" i="23"/>
  <c r="AA18" i="23"/>
  <c r="AB28" i="23"/>
  <c r="AB18" i="23"/>
  <c r="AB26" i="23"/>
  <c r="AB30" i="23"/>
  <c r="AA6" i="23"/>
  <c r="AA13" i="23"/>
  <c r="Z13" i="23" s="1"/>
  <c r="AB5" i="23"/>
  <c r="AA32" i="23"/>
  <c r="Z32" i="23" s="1"/>
  <c r="X39" i="23" s="1"/>
  <c r="AA30" i="23"/>
  <c r="Z30" i="23" s="1"/>
  <c r="W40" i="23" s="1"/>
  <c r="AA28" i="23"/>
  <c r="AA26" i="23"/>
  <c r="Z26" i="23" s="1"/>
  <c r="V39" i="23" s="1"/>
  <c r="AB24" i="23"/>
  <c r="AB22" i="23"/>
  <c r="AB20" i="23"/>
  <c r="AB11" i="23"/>
  <c r="AA5" i="23"/>
  <c r="AB4" i="23"/>
  <c r="AA14" i="23"/>
  <c r="AA12" i="23"/>
  <c r="Z12" i="23" s="1"/>
  <c r="Q40" i="23" s="1"/>
  <c r="AA24" i="23"/>
  <c r="Z24" i="23" s="1"/>
  <c r="U40" i="23" s="1"/>
  <c r="AA22" i="23"/>
  <c r="Z22" i="23" s="1"/>
  <c r="AA20" i="23"/>
  <c r="Z20" i="23" s="1"/>
  <c r="T39" i="23" s="1"/>
  <c r="Y13" i="23"/>
  <c r="R38" i="23" s="1"/>
  <c r="AA11" i="23"/>
  <c r="AB10" i="23"/>
  <c r="Z10" i="23" s="1"/>
  <c r="Q38" i="23" s="1"/>
  <c r="AB9" i="23"/>
  <c r="AA4" i="23"/>
  <c r="Y4" i="23"/>
  <c r="AB31" i="23"/>
  <c r="AB15" i="23"/>
  <c r="AB8" i="23"/>
  <c r="AA33" i="23"/>
  <c r="AA31" i="23"/>
  <c r="AA29" i="23"/>
  <c r="AA27" i="23"/>
  <c r="Z27" i="23" s="1"/>
  <c r="V40" i="23" s="1"/>
  <c r="AA25" i="23"/>
  <c r="AB23" i="23"/>
  <c r="AB21" i="23"/>
  <c r="AB19" i="23"/>
  <c r="Z19" i="23" s="1"/>
  <c r="T38" i="23" s="1"/>
  <c r="AA15" i="23"/>
  <c r="Y9" i="23"/>
  <c r="AA8" i="23"/>
  <c r="AB7" i="23"/>
  <c r="AB6" i="23"/>
  <c r="AB33" i="23"/>
  <c r="AA23" i="23"/>
  <c r="Z23" i="23" s="1"/>
  <c r="U39" i="23" s="1"/>
  <c r="AA21" i="23"/>
  <c r="Z21" i="23" s="1"/>
  <c r="T40" i="23" s="1"/>
  <c r="AB14" i="23"/>
  <c r="AA7" i="23"/>
  <c r="AB13" i="23"/>
  <c r="G10" i="5"/>
  <c r="G9" i="5"/>
  <c r="G8" i="5"/>
  <c r="G7" i="5"/>
  <c r="G6" i="5"/>
  <c r="Z4" i="23" l="1"/>
  <c r="O38" i="23" s="1"/>
  <c r="Z8" i="24"/>
  <c r="W22" i="24"/>
  <c r="W12" i="24"/>
  <c r="W8" i="24"/>
  <c r="W4" i="24"/>
  <c r="W5" i="24"/>
  <c r="W13" i="24"/>
  <c r="W7" i="24"/>
  <c r="H30" i="24"/>
  <c r="W21" i="24" s="1"/>
  <c r="W15" i="24"/>
  <c r="Z18" i="23"/>
  <c r="S40" i="23" s="1"/>
  <c r="Z6" i="23"/>
  <c r="O40" i="23" s="1"/>
  <c r="Z9" i="23"/>
  <c r="P40" i="23" s="1"/>
  <c r="Z25" i="23"/>
  <c r="V38" i="23" s="1"/>
  <c r="Z8" i="23"/>
  <c r="P39" i="23" s="1"/>
  <c r="Z29" i="23"/>
  <c r="W39" i="23" s="1"/>
  <c r="Z14" i="23"/>
  <c r="R39" i="23" s="1"/>
  <c r="Z28" i="23"/>
  <c r="W38" i="23" s="1"/>
  <c r="Z7" i="23"/>
  <c r="P38" i="23" s="1"/>
  <c r="Z31" i="23"/>
  <c r="X38" i="23" s="1"/>
  <c r="Z17" i="23"/>
  <c r="S39" i="23" s="1"/>
  <c r="Z15" i="23"/>
  <c r="R40" i="23" s="1"/>
  <c r="Z33" i="23"/>
  <c r="X40" i="23" s="1"/>
  <c r="Z11" i="23"/>
  <c r="Q39" i="23" s="1"/>
  <c r="Z5" i="23"/>
  <c r="O39" i="23" s="1"/>
  <c r="Z16" i="23"/>
  <c r="S38" i="23" s="1"/>
  <c r="W19" i="24" l="1"/>
  <c r="W18" i="24"/>
  <c r="W17" i="24"/>
  <c r="W20" i="24"/>
  <c r="M4" i="19" l="1"/>
  <c r="N4" i="19"/>
  <c r="G4" i="19" s="1"/>
  <c r="O4" i="19"/>
  <c r="P4" i="19"/>
  <c r="Q4" i="19"/>
  <c r="M5" i="19"/>
  <c r="N5" i="19"/>
  <c r="G5" i="19" s="1"/>
  <c r="O5" i="19"/>
  <c r="P5" i="19"/>
  <c r="Q5" i="19"/>
  <c r="M6" i="19"/>
  <c r="N6" i="19"/>
  <c r="G6" i="19" s="1"/>
  <c r="O6" i="19"/>
  <c r="P6" i="19"/>
  <c r="Q6" i="19"/>
  <c r="R6" i="19"/>
  <c r="M7" i="19"/>
  <c r="N7" i="19"/>
  <c r="G7" i="19" s="1"/>
  <c r="O7" i="19"/>
  <c r="P7" i="19"/>
  <c r="Q7" i="19"/>
  <c r="R7" i="19"/>
  <c r="M15" i="19"/>
  <c r="N15" i="19"/>
  <c r="G15" i="19" s="1"/>
  <c r="O15" i="19"/>
  <c r="P15" i="19"/>
  <c r="Q15" i="19"/>
  <c r="M16" i="19"/>
  <c r="N16" i="19"/>
  <c r="G16" i="19" s="1"/>
  <c r="O16" i="19"/>
  <c r="P16" i="19"/>
  <c r="Q16" i="19"/>
  <c r="M17" i="19"/>
  <c r="N17" i="19"/>
  <c r="G17" i="19" s="1"/>
  <c r="O17" i="19"/>
  <c r="P17" i="19"/>
  <c r="Q17" i="19"/>
  <c r="R17" i="19"/>
  <c r="M18" i="19"/>
  <c r="N18" i="19"/>
  <c r="G18" i="19" s="1"/>
  <c r="O18" i="19"/>
  <c r="P18" i="19"/>
  <c r="Q18" i="19"/>
  <c r="R18" i="19"/>
  <c r="G20" i="19"/>
  <c r="K20" i="19"/>
  <c r="O20" i="19" s="1"/>
  <c r="L20" i="19"/>
  <c r="M24" i="19"/>
  <c r="N24" i="19"/>
  <c r="G24" i="19" s="1"/>
  <c r="O24" i="19"/>
  <c r="P24" i="19"/>
  <c r="Q24" i="19"/>
  <c r="S24" i="19"/>
  <c r="M25" i="19"/>
  <c r="N25" i="19"/>
  <c r="G25" i="19" s="1"/>
  <c r="O25" i="19"/>
  <c r="P25" i="19"/>
  <c r="Q25" i="19"/>
  <c r="M26" i="19"/>
  <c r="N26" i="19"/>
  <c r="G26" i="19" s="1"/>
  <c r="O26" i="19"/>
  <c r="P26" i="19"/>
  <c r="Q26" i="19"/>
  <c r="R26" i="19"/>
  <c r="M27" i="19"/>
  <c r="N27" i="19"/>
  <c r="G27" i="19" s="1"/>
  <c r="O27" i="19"/>
  <c r="P27" i="19"/>
  <c r="Q27" i="19"/>
  <c r="R27" i="19"/>
  <c r="M28" i="19"/>
  <c r="N28" i="19"/>
  <c r="G28" i="19" s="1"/>
  <c r="O28" i="19"/>
  <c r="P28" i="19"/>
  <c r="Q28" i="19"/>
  <c r="R28" i="19"/>
  <c r="M32" i="19"/>
  <c r="N32" i="19"/>
  <c r="G32" i="19" s="1"/>
  <c r="O32" i="19"/>
  <c r="P32" i="19"/>
  <c r="Q32" i="19"/>
  <c r="S32" i="19"/>
  <c r="M33" i="19"/>
  <c r="N33" i="19"/>
  <c r="G33" i="19" s="1"/>
  <c r="O33" i="19"/>
  <c r="P33" i="19"/>
  <c r="Q33" i="19"/>
  <c r="K152" i="2"/>
  <c r="I152" i="2"/>
  <c r="I153" i="2"/>
  <c r="G152" i="2"/>
  <c r="G153" i="2"/>
  <c r="K147" i="2"/>
  <c r="I147" i="2"/>
  <c r="G147" i="2"/>
  <c r="K146" i="2"/>
  <c r="G146" i="2"/>
  <c r="I146" i="2"/>
  <c r="G145" i="2"/>
  <c r="G140" i="2"/>
  <c r="G141" i="2"/>
  <c r="G142" i="2"/>
  <c r="G143" i="2"/>
  <c r="G144" i="2"/>
  <c r="G148" i="2"/>
  <c r="G149" i="2"/>
  <c r="G150" i="2"/>
  <c r="G151" i="2"/>
  <c r="G154" i="2"/>
  <c r="K141" i="2"/>
  <c r="I141" i="2"/>
  <c r="Y16" i="19" l="1"/>
  <c r="Z16" i="19"/>
  <c r="V16" i="19"/>
  <c r="X6" i="19"/>
  <c r="Y6" i="19"/>
  <c r="H6" i="19"/>
  <c r="X28" i="19"/>
  <c r="Y28" i="19"/>
  <c r="Z28" i="19"/>
  <c r="H18" i="19"/>
  <c r="Y18" i="19"/>
  <c r="Z25" i="19"/>
  <c r="Y25" i="19"/>
  <c r="X25" i="19"/>
  <c r="V25" i="19"/>
  <c r="Y15" i="19"/>
  <c r="X15" i="19"/>
  <c r="V15" i="19"/>
  <c r="H4" i="19"/>
  <c r="Y4" i="19"/>
  <c r="H33" i="19"/>
  <c r="Z33" i="19"/>
  <c r="Y33" i="19"/>
  <c r="Z26" i="19"/>
  <c r="E26" i="19"/>
  <c r="X26" i="19"/>
  <c r="V26" i="19"/>
  <c r="Y26" i="19"/>
  <c r="X5" i="19"/>
  <c r="H5" i="19"/>
  <c r="Y5" i="19"/>
  <c r="Y32" i="19"/>
  <c r="H32" i="19"/>
  <c r="G34" i="19"/>
  <c r="X32" i="19"/>
  <c r="Z27" i="19"/>
  <c r="X27" i="19"/>
  <c r="V28" i="19"/>
  <c r="V27" i="19"/>
  <c r="Y27" i="19"/>
  <c r="Y17" i="19"/>
  <c r="Y3" i="19"/>
  <c r="V3" i="19"/>
  <c r="Y24" i="19"/>
  <c r="H24" i="19"/>
  <c r="Z24" i="19"/>
  <c r="X24" i="19"/>
  <c r="V24" i="19"/>
  <c r="H7" i="19"/>
  <c r="E7" i="19"/>
  <c r="Y7" i="19"/>
  <c r="V7" i="19"/>
  <c r="N20" i="19"/>
  <c r="G29" i="19"/>
  <c r="G11" i="19"/>
  <c r="V33" i="19"/>
  <c r="H25" i="19"/>
  <c r="V4" i="19"/>
  <c r="H15" i="19"/>
  <c r="H26" i="19"/>
  <c r="V5" i="19"/>
  <c r="H27" i="19"/>
  <c r="H28" i="19"/>
  <c r="V32" i="19"/>
  <c r="H16" i="19"/>
  <c r="H17" i="19"/>
  <c r="V17" i="19"/>
  <c r="M20" i="19"/>
  <c r="V6" i="19"/>
  <c r="Q20" i="19"/>
  <c r="P20" i="19"/>
  <c r="AA7" i="19" l="1"/>
  <c r="H34" i="19"/>
  <c r="W33" i="19" s="1"/>
  <c r="W32" i="19"/>
  <c r="AA26" i="19"/>
  <c r="W15" i="19"/>
  <c r="H20" i="19"/>
  <c r="W18" i="19" s="1"/>
  <c r="H29" i="19"/>
  <c r="K135" i="2"/>
  <c r="I135" i="2"/>
  <c r="G135" i="2"/>
  <c r="W28" i="19" l="1"/>
  <c r="W24" i="19"/>
  <c r="W26" i="19"/>
  <c r="W25" i="19"/>
  <c r="W17" i="19"/>
  <c r="W7" i="19"/>
  <c r="W6" i="19"/>
  <c r="W16" i="19"/>
  <c r="W27" i="19"/>
  <c r="K70" i="2"/>
  <c r="I70" i="2"/>
  <c r="G70" i="2"/>
  <c r="K65" i="2"/>
  <c r="I65" i="2"/>
  <c r="G65" i="2"/>
  <c r="K60" i="2"/>
  <c r="I60" i="2"/>
  <c r="G60" i="2"/>
  <c r="K127" i="2" l="1"/>
  <c r="I127" i="2"/>
  <c r="G127" i="2"/>
  <c r="K126" i="2"/>
  <c r="I126" i="2"/>
  <c r="G126" i="2"/>
  <c r="K125" i="2"/>
  <c r="G125" i="2"/>
  <c r="I125" i="2"/>
  <c r="K124" i="2"/>
  <c r="I124" i="2"/>
  <c r="G124" i="2"/>
  <c r="K123" i="2"/>
  <c r="I123" i="2"/>
  <c r="G123" i="2"/>
  <c r="K122" i="2"/>
  <c r="I122" i="2"/>
  <c r="G122" i="2"/>
  <c r="K121" i="2"/>
  <c r="I121" i="2"/>
  <c r="G121" i="2"/>
  <c r="K117" i="2"/>
  <c r="I117" i="2"/>
  <c r="G117" i="2"/>
  <c r="K115" i="2"/>
  <c r="G115" i="2"/>
  <c r="I115" i="2"/>
  <c r="K114" i="2"/>
  <c r="G114" i="2"/>
  <c r="I114" i="2"/>
  <c r="K120" i="2"/>
  <c r="I120" i="2"/>
  <c r="G120" i="2"/>
  <c r="K119" i="2"/>
  <c r="I119" i="2"/>
  <c r="G119" i="2"/>
  <c r="K118" i="2"/>
  <c r="I118" i="2"/>
  <c r="G118" i="2"/>
  <c r="K116" i="2"/>
  <c r="I116" i="2"/>
  <c r="G116" i="2"/>
  <c r="K113" i="2"/>
  <c r="I113" i="2"/>
  <c r="G113" i="2"/>
  <c r="K112" i="2"/>
  <c r="I112" i="2"/>
  <c r="G112" i="2"/>
  <c r="I111" i="2"/>
  <c r="K111" i="2"/>
  <c r="G8" i="17"/>
  <c r="K110" i="2"/>
  <c r="I110" i="2"/>
  <c r="G7" i="17"/>
  <c r="G6" i="17"/>
  <c r="K107" i="2"/>
  <c r="I107" i="2"/>
  <c r="G107" i="2"/>
  <c r="K109" i="2"/>
  <c r="I109" i="2"/>
  <c r="G109" i="2"/>
  <c r="K108" i="2"/>
  <c r="I108" i="2"/>
  <c r="G108" i="2"/>
  <c r="K106" i="2"/>
  <c r="I106" i="2"/>
  <c r="G106" i="2"/>
  <c r="K105" i="2"/>
  <c r="I105" i="2"/>
  <c r="G105" i="2"/>
  <c r="K104" i="2"/>
  <c r="I104" i="2"/>
  <c r="G104" i="2"/>
  <c r="K100" i="2"/>
  <c r="I100" i="2"/>
  <c r="G100" i="2"/>
  <c r="K90" i="2"/>
  <c r="I90" i="2"/>
  <c r="G90" i="2"/>
  <c r="K95" i="2"/>
  <c r="I95" i="2"/>
  <c r="G95" i="2"/>
  <c r="K86" i="2"/>
  <c r="I86" i="2"/>
  <c r="G86" i="2"/>
  <c r="K85" i="2"/>
  <c r="I85" i="2"/>
  <c r="G85" i="2"/>
  <c r="I84" i="2"/>
  <c r="G84" i="2"/>
  <c r="K154" i="2"/>
  <c r="I154" i="2"/>
  <c r="K153" i="2"/>
  <c r="K151" i="2"/>
  <c r="I151" i="2"/>
  <c r="K150" i="2"/>
  <c r="I150" i="2"/>
  <c r="K149" i="2"/>
  <c r="I149" i="2"/>
  <c r="K148" i="2"/>
  <c r="I148" i="2"/>
  <c r="K145" i="2"/>
  <c r="I145" i="2"/>
  <c r="K144" i="2"/>
  <c r="I144" i="2"/>
  <c r="K143" i="2"/>
  <c r="I143" i="2"/>
  <c r="K142" i="2"/>
  <c r="I142" i="2"/>
  <c r="K140" i="2"/>
  <c r="I140" i="2"/>
  <c r="K139" i="2"/>
  <c r="I139" i="2"/>
  <c r="G139" i="2"/>
  <c r="K138" i="2"/>
  <c r="I138" i="2"/>
  <c r="G138" i="2"/>
  <c r="K137" i="2"/>
  <c r="I137" i="2"/>
  <c r="G137" i="2"/>
  <c r="K136" i="2"/>
  <c r="I136" i="2"/>
  <c r="G136" i="2"/>
  <c r="K134" i="2"/>
  <c r="I134" i="2"/>
  <c r="G134" i="2"/>
  <c r="K133" i="2"/>
  <c r="I133" i="2"/>
  <c r="G133" i="2"/>
  <c r="K51" i="2"/>
  <c r="I51" i="2"/>
  <c r="G51" i="2"/>
  <c r="K50" i="2"/>
  <c r="I50" i="2"/>
  <c r="G50" i="2"/>
  <c r="K49" i="2"/>
  <c r="I49" i="2"/>
  <c r="G49" i="2"/>
  <c r="K48" i="2"/>
  <c r="I48" i="2"/>
  <c r="G48" i="2"/>
  <c r="K47" i="2"/>
  <c r="I47" i="2"/>
  <c r="G47" i="2"/>
  <c r="K46" i="2"/>
  <c r="I46" i="2"/>
  <c r="G46" i="2"/>
  <c r="K32" i="2"/>
  <c r="I32" i="2"/>
  <c r="G32" i="2"/>
  <c r="G5" i="17"/>
  <c r="G4" i="17"/>
  <c r="G3" i="17"/>
  <c r="K45" i="2"/>
  <c r="I45" i="2"/>
  <c r="G45" i="2"/>
  <c r="K44" i="2"/>
  <c r="I44" i="2"/>
  <c r="G44" i="2"/>
  <c r="K43" i="2"/>
  <c r="I43" i="2"/>
  <c r="G43" i="2"/>
  <c r="K42" i="2"/>
  <c r="I42" i="2"/>
  <c r="G42" i="2"/>
  <c r="K41" i="2"/>
  <c r="I41" i="2"/>
  <c r="G41" i="2"/>
  <c r="K40" i="2"/>
  <c r="I40" i="2"/>
  <c r="G40" i="2"/>
  <c r="O7" i="17"/>
  <c r="O6" i="17"/>
  <c r="O5" i="17"/>
  <c r="O4" i="17"/>
  <c r="O3" i="17"/>
  <c r="O2" i="17"/>
  <c r="K36" i="2"/>
  <c r="I36" i="2"/>
  <c r="G36" i="2"/>
  <c r="N2" i="17"/>
  <c r="K39" i="2"/>
  <c r="I39" i="2"/>
  <c r="G39" i="2"/>
  <c r="K38" i="2"/>
  <c r="I38" i="2"/>
  <c r="G38" i="2"/>
  <c r="K37" i="2"/>
  <c r="I37" i="2"/>
  <c r="G37" i="2"/>
  <c r="K35" i="2"/>
  <c r="I35" i="2"/>
  <c r="G35" i="2"/>
  <c r="K34" i="2"/>
  <c r="I34" i="2"/>
  <c r="G34" i="2"/>
  <c r="K29" i="2"/>
  <c r="I29" i="2"/>
  <c r="G29" i="2"/>
  <c r="K28" i="2"/>
  <c r="I28" i="2"/>
  <c r="G28" i="2"/>
  <c r="K26" i="2"/>
  <c r="I26" i="2"/>
  <c r="G26" i="2"/>
  <c r="K33" i="2"/>
  <c r="I33" i="2"/>
  <c r="G33" i="2"/>
  <c r="K31" i="2"/>
  <c r="I31" i="2"/>
  <c r="G31" i="2"/>
  <c r="K30" i="2"/>
  <c r="I30" i="2"/>
  <c r="G30" i="2"/>
  <c r="K27" i="2"/>
  <c r="I27" i="2"/>
  <c r="G27" i="2"/>
  <c r="K25" i="2"/>
  <c r="I25" i="2"/>
  <c r="G25" i="2"/>
  <c r="K24" i="2"/>
  <c r="I24" i="2"/>
  <c r="G24" i="2"/>
  <c r="K23" i="2"/>
  <c r="I23" i="2"/>
  <c r="G23" i="2"/>
  <c r="K22" i="2"/>
  <c r="I22" i="2"/>
  <c r="G22" i="2"/>
  <c r="K21" i="2"/>
  <c r="I21" i="2"/>
  <c r="G21" i="2"/>
  <c r="K20" i="2"/>
  <c r="I20" i="2"/>
  <c r="G20" i="2"/>
  <c r="K19" i="2"/>
  <c r="I19" i="2"/>
  <c r="G19" i="2"/>
  <c r="K18" i="2"/>
  <c r="I18" i="2"/>
  <c r="G18" i="2"/>
  <c r="K17" i="2"/>
  <c r="I17" i="2"/>
  <c r="G17" i="2"/>
  <c r="K12" i="2"/>
  <c r="K11" i="2"/>
  <c r="I11" i="2"/>
  <c r="G11" i="2"/>
  <c r="I9" i="2"/>
  <c r="I10" i="2"/>
  <c r="I12" i="2"/>
  <c r="I13" i="2"/>
  <c r="I14" i="2"/>
  <c r="I15" i="2"/>
  <c r="I16" i="2"/>
  <c r="I5" i="2"/>
  <c r="I6" i="2"/>
  <c r="I7" i="2"/>
  <c r="I8" i="2"/>
  <c r="I4" i="2"/>
  <c r="G4" i="2"/>
  <c r="K6" i="2"/>
  <c r="G6" i="2"/>
  <c r="G2" i="17" l="1"/>
  <c r="G9" i="17" s="1"/>
  <c r="K87" i="2"/>
  <c r="K88" i="2"/>
  <c r="K89" i="2"/>
  <c r="K91" i="2"/>
  <c r="K92" i="2"/>
  <c r="K93" i="2"/>
  <c r="K94" i="2"/>
  <c r="K96" i="2"/>
  <c r="K97" i="2"/>
  <c r="K98" i="2"/>
  <c r="K99" i="2"/>
  <c r="K101" i="2"/>
  <c r="K102" i="2"/>
  <c r="K103" i="2"/>
  <c r="K84" i="2"/>
  <c r="G93" i="2"/>
  <c r="I93" i="2"/>
  <c r="G94" i="2"/>
  <c r="I94" i="2"/>
  <c r="G96" i="2"/>
  <c r="I96" i="2"/>
  <c r="G97" i="2"/>
  <c r="I97" i="2"/>
  <c r="G98" i="2"/>
  <c r="I98" i="2"/>
  <c r="G99" i="2"/>
  <c r="I99" i="2"/>
  <c r="G101" i="2"/>
  <c r="I101" i="2"/>
  <c r="G102" i="2"/>
  <c r="I102" i="2"/>
  <c r="G103" i="2"/>
  <c r="I103" i="2"/>
  <c r="I87" i="2"/>
  <c r="I88" i="2"/>
  <c r="I89" i="2"/>
  <c r="I91" i="2"/>
  <c r="I92" i="2"/>
  <c r="G87" i="2"/>
  <c r="G88" i="2"/>
  <c r="G89" i="2"/>
  <c r="G91" i="2"/>
  <c r="G92" i="2"/>
  <c r="K83" i="2"/>
  <c r="I83" i="2"/>
  <c r="G83" i="2"/>
  <c r="I74" i="2"/>
  <c r="K68" i="2"/>
  <c r="I68" i="2"/>
  <c r="G68" i="2"/>
  <c r="I69" i="2"/>
  <c r="I71" i="2"/>
  <c r="I72" i="2"/>
  <c r="I73" i="2"/>
  <c r="I59" i="2"/>
  <c r="I61" i="2"/>
  <c r="I62" i="2"/>
  <c r="I63" i="2"/>
  <c r="I64" i="2"/>
  <c r="I66" i="2"/>
  <c r="I67" i="2"/>
  <c r="K62" i="2"/>
  <c r="K63" i="2"/>
  <c r="K64" i="2"/>
  <c r="K66" i="2"/>
  <c r="K67" i="2"/>
  <c r="K61" i="2"/>
  <c r="K59" i="2"/>
  <c r="K74" i="2"/>
  <c r="G74" i="2"/>
  <c r="K73" i="2"/>
  <c r="G73" i="2"/>
  <c r="K72" i="2"/>
  <c r="G72" i="2"/>
  <c r="K71" i="2"/>
  <c r="G71" i="2"/>
  <c r="K16" i="2"/>
  <c r="G16" i="2"/>
  <c r="K69" i="2"/>
  <c r="G69" i="2"/>
  <c r="G67" i="2"/>
  <c r="G66" i="2"/>
  <c r="G64" i="2"/>
  <c r="G63" i="2"/>
  <c r="G62" i="2"/>
  <c r="G61" i="2"/>
  <c r="G59" i="2"/>
  <c r="K58" i="2"/>
  <c r="I58" i="2"/>
  <c r="G58" i="2"/>
  <c r="K15" i="2"/>
  <c r="G15" i="2"/>
  <c r="F2" i="17"/>
  <c r="K9" i="2"/>
  <c r="G7" i="2" l="1"/>
  <c r="G9" i="2"/>
  <c r="G12" i="2"/>
  <c r="K14" i="2"/>
  <c r="G14" i="2"/>
  <c r="K13" i="2"/>
  <c r="G13" i="2"/>
  <c r="K10" i="2"/>
  <c r="G10" i="2"/>
  <c r="K8" i="2"/>
  <c r="G8" i="2"/>
  <c r="K5" i="2"/>
  <c r="G5" i="2"/>
  <c r="K4" i="2"/>
</calcChain>
</file>

<file path=xl/sharedStrings.xml><?xml version="1.0" encoding="utf-8"?>
<sst xmlns="http://schemas.openxmlformats.org/spreadsheetml/2006/main" count="1106" uniqueCount="360">
  <si>
    <t>P-Value</t>
  </si>
  <si>
    <t>n=</t>
  </si>
  <si>
    <t># response patterns =</t>
  </si>
  <si>
    <t>Model</t>
  </si>
  <si>
    <t xml:space="preserve">Starts = </t>
  </si>
  <si>
    <t>%</t>
  </si>
  <si>
    <t>LL</t>
  </si>
  <si>
    <t>f</t>
  </si>
  <si>
    <t>Condition Number</t>
  </si>
  <si>
    <t>BIC</t>
  </si>
  <si>
    <t>CAIC</t>
  </si>
  <si>
    <t>AWE</t>
  </si>
  <si>
    <t>1-class</t>
  </si>
  <si>
    <t>2-class</t>
  </si>
  <si>
    <t>3-class</t>
  </si>
  <si>
    <t>4-class</t>
  </si>
  <si>
    <t>5-class</t>
  </si>
  <si>
    <t>K=</t>
  </si>
  <si>
    <t>LL replication</t>
  </si>
  <si>
    <t>Smallest class</t>
  </si>
  <si>
    <t>Final starting value sets converging</t>
  </si>
  <si>
    <t>npar</t>
  </si>
  <si>
    <t>&lt;.001</t>
  </si>
  <si>
    <t>SIC</t>
  </si>
  <si>
    <t>LRTS</t>
  </si>
  <si>
    <t>Adj LMR p-value</t>
  </si>
  <si>
    <t>H0: K classes; H1: K+1 classes (df = 6)</t>
  </si>
  <si>
    <t>na</t>
  </si>
  <si>
    <t>BF (K, K+1)</t>
  </si>
  <si>
    <t>cmP(K)</t>
  </si>
  <si>
    <t>exp(SIC-max)</t>
  </si>
  <si>
    <t>Model (K-class)</t>
  </si>
  <si>
    <t>Bootstrapped p-value</t>
  </si>
  <si>
    <t>Mean/Cov Saturated</t>
  </si>
  <si>
    <t>Mean/Var Saturated</t>
  </si>
  <si>
    <t>Class k</t>
  </si>
  <si>
    <t>mcaP</t>
  </si>
  <si>
    <t>AvePP</t>
  </si>
  <si>
    <t>OCC</t>
  </si>
  <si>
    <t>Class 1</t>
  </si>
  <si>
    <t>Class 2</t>
  </si>
  <si>
    <t>Class 3</t>
  </si>
  <si>
    <t>Class 4</t>
  </si>
  <si>
    <t>*</t>
  </si>
  <si>
    <t>frequency</t>
  </si>
  <si>
    <t>u1</t>
  </si>
  <si>
    <t>u2</t>
  </si>
  <si>
    <t>u3</t>
  </si>
  <si>
    <t>u4</t>
  </si>
  <si>
    <t>u5</t>
  </si>
  <si>
    <t>cp1</t>
  </si>
  <si>
    <t>cp2</t>
  </si>
  <si>
    <t>cp3</t>
  </si>
  <si>
    <t>cp4</t>
  </si>
  <si>
    <t>cmod</t>
  </si>
  <si>
    <t>MODEL RESULTS</t>
  </si>
  <si>
    <t>Two-Tailed</t>
  </si>
  <si>
    <t>Estimate</t>
  </si>
  <si>
    <t>S.E.</t>
  </si>
  <si>
    <t>Est./S.E.</t>
  </si>
  <si>
    <t>Latent Class 1</t>
  </si>
  <si>
    <t>Latent Class 2</t>
  </si>
  <si>
    <t>Latent Class 3</t>
  </si>
  <si>
    <t>Latent Class 4</t>
  </si>
  <si>
    <t>Means</t>
  </si>
  <si>
    <t>AIC</t>
  </si>
  <si>
    <t>BF (K, M0)</t>
  </si>
  <si>
    <t xml:space="preserve">n = </t>
  </si>
  <si>
    <t>SABIC</t>
  </si>
  <si>
    <t>RI (K,K+1)</t>
  </si>
  <si>
    <t>unperturbed</t>
  </si>
  <si>
    <t>Class</t>
  </si>
  <si>
    <t>Mean/Var-Cov Saturated</t>
  </si>
  <si>
    <t>notes</t>
  </si>
  <si>
    <t>File Name</t>
  </si>
  <si>
    <t>Class Homogeneity</t>
  </si>
  <si>
    <t>converged</t>
  </si>
  <si>
    <t>&lt;.0001</t>
  </si>
  <si>
    <t xml:space="preserve">Entropy = </t>
  </si>
  <si>
    <t>RMLPA_T1T2T3_DRINKING_02CLASS_00500.inp</t>
  </si>
  <si>
    <t>RMLPA_T1T2T3_DRINKING_02CLASS_01000.inp</t>
  </si>
  <si>
    <t>RMLPA_T1T2T3_DRINKING_02CLASS_05000.inp</t>
  </si>
  <si>
    <t>RMLPA_T1T2T3_DRINKING_02CLASS_10000.inp</t>
  </si>
  <si>
    <t>RMLPA_T1T2T3_DRINKING_03CLASS_00100.inp</t>
  </si>
  <si>
    <t>RMLPA_T1T2T3_DRINKING_03CLASS_00500.inp</t>
  </si>
  <si>
    <t>RMLPA_T1T2T3_DRINKING_03CLASS_01000.inp</t>
  </si>
  <si>
    <t>RMLPA_T1T2T3_DRINKING_03CLASS_05000.inp</t>
  </si>
  <si>
    <t>RMLPA_T1T2T3_DRINKING_03CLASS_10000.inp</t>
  </si>
  <si>
    <t>RMLPA_T1T2T3_DRINKING_04CLASS_00100.inp</t>
  </si>
  <si>
    <t>RMLPA_T1T2T3_DRINKING_04CLASS_00500.inp</t>
  </si>
  <si>
    <t>DIF SOLN</t>
  </si>
  <si>
    <t>RMLPA_T1T2T3_DRINKING_04CLASS_01000.inp</t>
  </si>
  <si>
    <t>RMLPA_T1T2T3_DRINKING_04CLASS_05000.inp</t>
  </si>
  <si>
    <t>RMLPA_T1T2T3_DRINKING_04CLASS_10000.inp</t>
  </si>
  <si>
    <t>6-class</t>
  </si>
  <si>
    <t>RMLPA_T1T2T3_DRINKING_06CLASS_00100.inp</t>
  </si>
  <si>
    <t>RMLPA_T1T2T3_DRINKING_06CLASS_00500.inp</t>
  </si>
  <si>
    <t>RMLPA_T1T2T3_DRINKING_06CLASS_01000.inp</t>
  </si>
  <si>
    <t>RMLPA_T1T2T3_DRINKING_06CLASS_05000.inp</t>
  </si>
  <si>
    <t>RMLPA_T1T2T3_DRINKING_06CLASS_10000.inp</t>
  </si>
  <si>
    <t>RMLPA_T1T2T3_DRINKING_05CLASS_00100.inp</t>
  </si>
  <si>
    <t>RMLPA_T1T2T3_DRINKING_05CLASS_00500.inp</t>
  </si>
  <si>
    <t>RMLPA_T1T2T3_DRINKING_05CLASS_01000.inp</t>
  </si>
  <si>
    <t>RMLPA_T1T2T3_DRINKING_05CLASS_05000.inp</t>
  </si>
  <si>
    <t>RMLPA_T1T2T3_DRINKING_05CLASS_10000.inp</t>
  </si>
  <si>
    <t>RMLPA_T1T2T3_DRINKING_06CLASS_00100_SV.inp</t>
  </si>
  <si>
    <t>7-class</t>
  </si>
  <si>
    <t>8-class</t>
  </si>
  <si>
    <t>RMLPA_T1T2T3_DRINKING_06CLASS_05000_OPTSEED.inp</t>
  </si>
  <si>
    <t>OPTSEED=</t>
  </si>
  <si>
    <t>RMLPA_T1T2T3_DRINKING_07CLASS_00100.inp</t>
  </si>
  <si>
    <t>RMLPA_T1T2T3_DRINKING_07CLASS_00500.inp</t>
  </si>
  <si>
    <t>RMLPA_T1T2T3_DRINKING_07CLASS_01000.inp</t>
  </si>
  <si>
    <t>RMLPA_T1T2T3_DRINKING_07CLASS_05000.inp</t>
  </si>
  <si>
    <t>RMLPA_T1T2T3_DRINKING_07CLASS_10000.inp</t>
  </si>
  <si>
    <t>RMLPA_T1T2T3_DRINKING_08CLASS_00100.inp</t>
  </si>
  <si>
    <t>RMLPA_T1T2T3_DRINKING_08CLASS_00500.inp</t>
  </si>
  <si>
    <t>RMLPA_T1T2T3_DRINKING_08CLASS_01000.inp</t>
  </si>
  <si>
    <t>RMLPA_T1T2T3_DRINKING_08CLASS_05000.inp</t>
  </si>
  <si>
    <t>RMLPA_T1T2T3_DRINKING_08CLASS_10000.inp</t>
  </si>
  <si>
    <t>POOR SOLN</t>
  </si>
  <si>
    <t>RMLPA_T1T2T3_DRINKING_08CLASS_00500_SV.inp</t>
  </si>
  <si>
    <t>9-class</t>
  </si>
  <si>
    <t>DIAGONAL, INVARIANT</t>
  </si>
  <si>
    <t>DIAGONAL, VARING</t>
  </si>
  <si>
    <t>NONDIAGONAL, VARING</t>
  </si>
  <si>
    <t>NONDIAGONAL, INVARIANT</t>
  </si>
  <si>
    <t>RMLPA_T1T2T3_DRINKING_02CLASS_00100</t>
  </si>
  <si>
    <t>RMLPA_T1T2T3_DRINKING_02CLASS_00500</t>
  </si>
  <si>
    <t>RMLPA_T1T2T3_DRINKING_02CLASS_01000</t>
  </si>
  <si>
    <t>RMLPA_T1T2T3_DRINKING_02CLASS_05000</t>
  </si>
  <si>
    <t>RMLPA_T1T2T3_DRINKING_02CLASS_10000</t>
  </si>
  <si>
    <t>RMLPA_T1T2T3_DRINKING_03CLASS_00100</t>
  </si>
  <si>
    <t>RMLPA_T1T2T3_DRINKING_03CLASS_00500</t>
  </si>
  <si>
    <t>RMLPA_T1T2T3_DRINKING_03CLASS_01000</t>
  </si>
  <si>
    <t>RMLPA_T1T2T3_DRINKING_03CLASS_05000</t>
  </si>
  <si>
    <t>RMLPA_T1T2T3_DRINKING_03CLASS_10000</t>
  </si>
  <si>
    <t>RMLPA_T1T2T3_DRINKING_01CLASS_00100</t>
  </si>
  <si>
    <t>RMLPA_T1T2T3_DRINKING_04CLASS_00100</t>
  </si>
  <si>
    <t>RMLPA_T1T2T3_DRINKING_04CLASS_00500</t>
  </si>
  <si>
    <t>RMLPA_T1T2T3_DRINKING_04CLASS_01000</t>
  </si>
  <si>
    <t>RMLPA_T1T2T3_DRINKING_05CLASS_00100</t>
  </si>
  <si>
    <t>RMLPA_T1T2T3_DRINKING_05CLASS_00500</t>
  </si>
  <si>
    <t>RMLPA_T1T2T3_DRINKING_05CLASS_01000</t>
  </si>
  <si>
    <t>RMLPA_T1T2T3_DRINKING_05CLASS_05000</t>
  </si>
  <si>
    <t>RMLPA_T1T2T3_DRINKING_05CLASS_10000</t>
  </si>
  <si>
    <t>RMLPA_T1T2T3_DRINKING_04CLASS_05000</t>
  </si>
  <si>
    <t>RMLPA_T1T2T3_DRINKING_04CLASS_10000</t>
  </si>
  <si>
    <t>RMLPA_T1T2T3_DRINKING_06CLASS_00100</t>
  </si>
  <si>
    <t>RMLPA_T1T2T3_DRINKING_06CLASS_00500</t>
  </si>
  <si>
    <t>RMLPA_T1T2T3_DRINKING_06CLASS_01000</t>
  </si>
  <si>
    <t>RMLPA_T1T2T3_DRINKING_06CLASS_05000</t>
  </si>
  <si>
    <t>NOT GOOD COND</t>
  </si>
  <si>
    <t>RMLPA_T1T2T3_DRINKING_06CLASS_01000_SV</t>
  </si>
  <si>
    <t>Diagonal, Class Invariant</t>
  </si>
  <si>
    <t>OPTSEED</t>
  </si>
  <si>
    <t>RMLPA_T1T2T3_DRINKING_06CLASS_10000_OPTSEED</t>
  </si>
  <si>
    <t>RMLPA_T1T2T3_DRINKING_06CLASS_10000_SV</t>
  </si>
  <si>
    <t>ACCEPTABLE COND</t>
  </si>
  <si>
    <t>RMLPA_T1T2T3_DRINKING_06CLASS_10000_OPTSEED2</t>
  </si>
  <si>
    <t>COND NUM.</t>
  </si>
  <si>
    <t>WORSE COND NUMBER</t>
  </si>
  <si>
    <t>RMLPA_T1T2T3_DRINKING_07CLASS_00100</t>
  </si>
  <si>
    <t>RMLPA_T1T2T3_DRINKING_07CLASS_00100_SV</t>
  </si>
  <si>
    <t>RMLPA_T1T2T3_DRINKING_07CLASS_00100_SV2</t>
  </si>
  <si>
    <t>RMLPA_T1T2T3_DRINKING_07CLASS_00100_SV3</t>
  </si>
  <si>
    <t>RMLPA_T1T2T3_DRINKING_07CLASS_00500_SV3</t>
  </si>
  <si>
    <t>RMLPA_T1T2T3_DRINKING_07CLASS_00500_SV3_1</t>
  </si>
  <si>
    <t>RMLPA_T1T2T3_DRINKING_06CLASS_01000_SV3_1</t>
  </si>
  <si>
    <t>RMLPA_T1T2T3_DRINKING_06CLASS_05000_SV3_1</t>
  </si>
  <si>
    <t>RMLPA_T1T2T3_DRINKING_06CLASS_10000_SV3_1</t>
  </si>
  <si>
    <t>SMALL N</t>
  </si>
  <si>
    <t>RMLPA_T1T2T3_DRINKING_07CLASS_01000_SV3</t>
  </si>
  <si>
    <t>RMLPA_T1T2T3_DRINKING_07CLASS_05000_SV3</t>
  </si>
  <si>
    <t>think need to fix mean too</t>
  </si>
  <si>
    <t>RMLPA_T1T2T3_DRINKING_2CLASS_00500_2_SV_T1@0</t>
  </si>
  <si>
    <t>RMLPA_T1T2T3_DRINKING_2CLASS_00100_2_SV_T1@0</t>
  </si>
  <si>
    <t>RMLPA_T1T2T3_DRINKING_2CLASS_01000_2_SV_T1@0</t>
  </si>
  <si>
    <t>T1_AUDIT@0 var and mean</t>
  </si>
  <si>
    <t>T1_AUDIT@0 var</t>
  </si>
  <si>
    <t>RMLPA_T1T2T3_DRINKING_2CLASS_05000_2_SV_T1@0</t>
  </si>
  <si>
    <t>RMLPA_T1T2T3_DRINKING_2CLASS_10000_2_SV_T1@0</t>
  </si>
  <si>
    <t>RMLPA_T1T2T3_DRINKING_DCI_3CLASS_00100_2_SV_T1@0</t>
  </si>
  <si>
    <t>RMLPA_T1T2T3_DRINKING_DCI_3CLASS_00500_2_SV_T1@0</t>
  </si>
  <si>
    <t>RMLPA_T1T2T3_DRINKING_DCI_3CLASS_01000_2_SV_T1@0</t>
  </si>
  <si>
    <t>RMLPA_T1T2T3_DRINKING_DCI_3CLASS_05000_2_SV_T1@0</t>
  </si>
  <si>
    <t>RMLPA_T1T2T3_DRINKING_DCI_3CLASS_10000_2_SV_T1@0</t>
  </si>
  <si>
    <t>MARGINAL</t>
  </si>
  <si>
    <t>RMLPA_T1T2T3_DRINKING_01CLASS_NDCV_00100.inp</t>
  </si>
  <si>
    <t>low n for smallest profile &amp; poor convergence</t>
  </si>
  <si>
    <t>low n for smallest profile and poor convergence</t>
  </si>
  <si>
    <t>NO CONVERGENCE</t>
  </si>
  <si>
    <t>RMLPA_T1T2T3_DRINKING_DCI_4CLASS_00100_SV</t>
  </si>
  <si>
    <t>RMLPA_T1T2T3_DRINKING_DCI_4CLASS_00500_SV</t>
  </si>
  <si>
    <t>RMLPA_T1T2T3_DRINKING_DCI_4CLASS_01000_SV</t>
  </si>
  <si>
    <t>RMLPA_T1T2T3_DRINKING_DCI_4CLASS_05000_SV</t>
  </si>
  <si>
    <t>RMLPA_T1T2T3_DRINKING_DCI_4CLASS_10000_SV</t>
  </si>
  <si>
    <t>LOW REPLICATION RATES</t>
  </si>
  <si>
    <t>Diagonal, Class Varying</t>
  </si>
  <si>
    <t>Non-Diagonal, Class-invariant</t>
  </si>
  <si>
    <t>Non-Diagonal, Class-Varying</t>
  </si>
  <si>
    <t>RMLPA_T1T2T3_DRINKING_DCI_5CLASS_100_SV</t>
  </si>
  <si>
    <t>RMLPA_T1T2T3_DRINKING_02CLASS_NDCV_00100_SV3</t>
  </si>
  <si>
    <t>RMLPA_T1T2T3_DRINKING_02CLASS_NDCV_00500_SV3</t>
  </si>
  <si>
    <t>RMLPA_T1T2T3_DRINKING_02CLASS_NDCV_01000_SV3</t>
  </si>
  <si>
    <t>RMLPA_T1T2T3_DRINKING_02CLASS_NDCV_05000_SV3_1</t>
  </si>
  <si>
    <t>RMLPA_T1T2T3_DRINKING_02CLASS_NDCV_10000_SV3_1</t>
  </si>
  <si>
    <t>RMLPA_T1T2T3_DRINKING_03CLASS_NDCV_00100_SV2</t>
  </si>
  <si>
    <t>RMLPA_T1T2T3_DRINKING_03CLASS_NDCV_00500_SV2</t>
  </si>
  <si>
    <t>RMLPA_T1T2T3_DRINKING_03CLASS_NDCV_01000_SV2</t>
  </si>
  <si>
    <t>RMLPA_T1T2T3_DRINKING_03CLASS_NDCV_05000_SV2</t>
  </si>
  <si>
    <t>RMLPA_T1T2T3_DRINKING_03CLASS_NDCV_10000_SV2</t>
  </si>
  <si>
    <t>POOR</t>
  </si>
  <si>
    <t>MARGINAL CONVERGENCE</t>
  </si>
  <si>
    <t>LOW CONVERGENCE</t>
  </si>
  <si>
    <t>RMLPA_T1T2T3_DRINKING_04CLASS_NDCV_00100_SV2</t>
  </si>
  <si>
    <t>RMLPA_T1T2T3_DRINKING_04CLASS_NDCV_00500_SV2</t>
  </si>
  <si>
    <t>RMLPA_T1T2T3_DRINKING_04CLASS_NDCV_10000_SV2_1</t>
  </si>
  <si>
    <t>RMLPA_T1T2T3_DRINKING_04CLASS_NDCV_05000_SV2_1</t>
  </si>
  <si>
    <t>RMLPA_T1T2T3_DRINKING_04CLASS_NDCV_01000_SV2_1</t>
  </si>
  <si>
    <t>RMLPA_T1T2T3_DRINKING_04CLASS_NDCV_00500_SV2_1</t>
  </si>
  <si>
    <t>MULTIPLE FIXED PARAMETERS</t>
  </si>
  <si>
    <t>TOOK MANY RUNS TO GET TO A CONVERGING MODEL; MANY PARAMETERS FIXED</t>
  </si>
  <si>
    <t>poor convergence</t>
  </si>
  <si>
    <t>*7 parameters fixed</t>
  </si>
  <si>
    <t>*BLRTS inconsistent</t>
  </si>
  <si>
    <t>*4 parameters fixed</t>
  </si>
  <si>
    <t>sum</t>
  </si>
  <si>
    <t>rmlpa_t1t2t3_drinking_05class_ndcv_00100_sv5</t>
  </si>
  <si>
    <t>rmlpa_t1t2t3_drinking_05class_ndcv_00500_sv5</t>
  </si>
  <si>
    <t>rmlpa_t1t2t3_drinking_05class_ndcv_01000_sv5</t>
  </si>
  <si>
    <t>rmlpa_t1t2t3_drinking_05class_ndcv_05000_sv5</t>
  </si>
  <si>
    <t>rmlpa_t1t2t3_drinking_05class_ndcv_10000_sv5</t>
  </si>
  <si>
    <t>T1_AUDIT</t>
  </si>
  <si>
    <t>T2_AUDIT</t>
  </si>
  <si>
    <t>T3_AUDIT</t>
  </si>
  <si>
    <t>across classes</t>
  </si>
  <si>
    <t>BF (K, M3)</t>
  </si>
  <si>
    <t>BF (K, M5)</t>
  </si>
  <si>
    <t xml:space="preserve">**GOOD EXAMPLE OF NEEDING TO DECIDE IF WORTH THE EXTRA DEGRESS OF FREEDOM; BECAUSE THIS 5-CLASS LOOKS LIKE THE 5-CLASS DCI. </t>
  </si>
  <si>
    <t>BF (K, M4)</t>
  </si>
  <si>
    <t>BF (K, M2)</t>
  </si>
  <si>
    <t>&gt;9.55E+215</t>
  </si>
  <si>
    <t>Model Estimated Class Prop.</t>
  </si>
  <si>
    <t>Mean</t>
  </si>
  <si>
    <t xml:space="preserve"> 90% C.I.</t>
  </si>
  <si>
    <t>Note. mcaP (modal class assignment Proportion); AvePP (Average Posterior Probabilities); OCC (Odds of Correct Classification) which is odds of model estimated class assignment relative to random assignment by class proportion; OCC &gt; 5 supporting adequate class separation and precision</t>
  </si>
  <si>
    <t>Source:</t>
  </si>
  <si>
    <t>table 1 of probability output</t>
  </si>
  <si>
    <t xml:space="preserve">output when use model constraint with boostrap </t>
  </si>
  <si>
    <t>table 3 of probability output</t>
  </si>
  <si>
    <t>Calculate:</t>
  </si>
  <si>
    <t xml:space="preserve"> (AvePP/(1-AvePP))</t>
  </si>
  <si>
    <t>(Est. Class Prop/(1-Est Class Prop))</t>
  </si>
  <si>
    <t>STDYX Standardiz</t>
  </si>
  <si>
    <t>ation</t>
  </si>
  <si>
    <t>Variable</t>
  </si>
  <si>
    <t>SD</t>
  </si>
  <si>
    <t>Correlations</t>
  </si>
  <si>
    <t>mean diff</t>
  </si>
  <si>
    <t>pooled variance</t>
  </si>
  <si>
    <t>pooled variance numerator</t>
  </si>
  <si>
    <t>pooled variance denominator</t>
  </si>
  <si>
    <t>Class 1 v 2</t>
  </si>
  <si>
    <t>Class 1 v 3</t>
  </si>
  <si>
    <t>Class 2 v 3</t>
  </si>
  <si>
    <r>
      <t xml:space="preserve">Class Separation (adapted Cohen's </t>
    </r>
    <r>
      <rPr>
        <i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)</t>
    </r>
  </si>
  <si>
    <t>Class 1 vs Class 2</t>
  </si>
  <si>
    <t>Class 1 vs Class 3</t>
  </si>
  <si>
    <t>Class 2 vs Class 3</t>
  </si>
  <si>
    <t>Variances</t>
  </si>
  <si>
    <t>Categorical Late</t>
  </si>
  <si>
    <t>nt Variables</t>
  </si>
  <si>
    <t>CLASS#1</t>
  </si>
  <si>
    <t>CLASS#2</t>
  </si>
  <si>
    <t>________</t>
  </si>
  <si>
    <t>Covariances</t>
  </si>
  <si>
    <t>Class 5</t>
  </si>
  <si>
    <t>diagonal of AvePP table in output ("Average Latent Class Probabilities…")</t>
  </si>
  <si>
    <t>CLASS#3</t>
  </si>
  <si>
    <t>CLASS#4</t>
  </si>
  <si>
    <t>T1_AUDIT WITH</t>
  </si>
  <si>
    <t>T2_AUDIT WITH</t>
  </si>
  <si>
    <t>Latent Class 5</t>
  </si>
  <si>
    <t>Class 1:</t>
  </si>
  <si>
    <t>STATISTICS</t>
  </si>
  <si>
    <t>SAMPLE</t>
  </si>
  <si>
    <t>ESTIMATED</t>
  </si>
  <si>
    <r>
      <t>Note.</t>
    </r>
    <r>
      <rPr>
        <sz val="11"/>
        <color theme="1"/>
        <rFont val="Calibri"/>
        <family val="2"/>
        <scheme val="minor"/>
      </rPr>
      <t xml:space="preserve"> Cohen's d </t>
    </r>
    <r>
      <rPr>
        <sz val="11"/>
        <color theme="1"/>
        <rFont val="Calibri"/>
        <family val="2"/>
      </rPr>
      <t xml:space="preserve">≥ 2 support class separation for that pair of classes on that item. </t>
    </r>
  </si>
  <si>
    <t>Oct AUDIT</t>
  </si>
  <si>
    <t>Aug AUDIT</t>
  </si>
  <si>
    <t>May AUDIT</t>
  </si>
  <si>
    <t>Class 4 vs Class 5</t>
  </si>
  <si>
    <t>Class 3 vs Class 5</t>
  </si>
  <si>
    <t>Class 3 vs Class 4</t>
  </si>
  <si>
    <t>Class 2 vs Class 5</t>
  </si>
  <si>
    <t>Class 2 vs Class 4</t>
  </si>
  <si>
    <t>Class 1 vs Class 5</t>
  </si>
  <si>
    <t>Class 1 vs Class 4</t>
  </si>
  <si>
    <t>Class 4 v 5</t>
  </si>
  <si>
    <t>Class 3 v 5</t>
  </si>
  <si>
    <t>Class 3 v 4</t>
  </si>
  <si>
    <t>Class 2 v 5</t>
  </si>
  <si>
    <t>Class 2 v 4</t>
  </si>
  <si>
    <r>
      <t xml:space="preserve">Note. </t>
    </r>
    <r>
      <rPr>
        <sz val="11"/>
        <color theme="1"/>
        <rFont val="Calibri"/>
        <family val="2"/>
        <scheme val="minor"/>
      </rPr>
      <t>All correlations were significant (</t>
    </r>
    <r>
      <rPr>
        <i/>
        <sz val="11"/>
        <color theme="1"/>
        <rFont val="Calibri"/>
        <family val="2"/>
        <scheme val="minor"/>
      </rPr>
      <t xml:space="preserve">p </t>
    </r>
    <r>
      <rPr>
        <sz val="11"/>
        <color theme="1"/>
        <rFont val="Calibri"/>
        <family val="2"/>
        <scheme val="minor"/>
      </rPr>
      <t>&lt; .001).</t>
    </r>
    <r>
      <rPr>
        <i/>
        <sz val="11"/>
        <color theme="1"/>
        <rFont val="Calibri"/>
        <family val="2"/>
        <scheme val="minor"/>
      </rPr>
      <t xml:space="preserve"> Criterion for high class homogeneity support is values &lt;.60</t>
    </r>
  </si>
  <si>
    <t>Class 5:</t>
  </si>
  <si>
    <t>Class 1 v 5</t>
  </si>
  <si>
    <t>Class 4:</t>
  </si>
  <si>
    <t>Class 1 v 4</t>
  </si>
  <si>
    <t>Class 3:</t>
  </si>
  <si>
    <t xml:space="preserve">Class 2: </t>
  </si>
  <si>
    <t>Table to help calculate the pooled Cohen's d. Not for reporting.</t>
  </si>
  <si>
    <t>[.042, .064]</t>
  </si>
  <si>
    <t>[.044, .073]</t>
  </si>
  <si>
    <t>[.316, .363]</t>
  </si>
  <si>
    <t>[.107, .140]</t>
  </si>
  <si>
    <t>[.400, .450]</t>
  </si>
  <si>
    <t>BF (K, M5/M4/M5/M2)</t>
  </si>
  <si>
    <t>H0: K classes; H1: K+1 classes</t>
  </si>
  <si>
    <t>Variance-Covariance</t>
  </si>
  <si>
    <t>Female</t>
  </si>
  <si>
    <t>exp(logit)</t>
  </si>
  <si>
    <t>prob</t>
  </si>
  <si>
    <t>CLASS#1    ON</t>
  </si>
  <si>
    <t>Classes</t>
  </si>
  <si>
    <t>Average Proportion</t>
  </si>
  <si>
    <t>CLASS#2    ON</t>
  </si>
  <si>
    <t>CLASS#3    ON</t>
  </si>
  <si>
    <t>Intercepts</t>
  </si>
  <si>
    <t>New/Additional</t>
  </si>
  <si>
    <t>Parameters</t>
  </si>
  <si>
    <t>C1V2</t>
  </si>
  <si>
    <t>C1V3</t>
  </si>
  <si>
    <t>C2V3</t>
  </si>
  <si>
    <t>File = RMLPA_T1T2T3_DRINKING_05CLASS_NDIV_10000_LRT_PROP-CI_MALE_OMNI</t>
  </si>
  <si>
    <t>sig test for male</t>
  </si>
  <si>
    <t>MALE</t>
  </si>
  <si>
    <t>CLASS#4    ON</t>
  </si>
  <si>
    <t>C1PR</t>
  </si>
  <si>
    <t>C2PR</t>
  </si>
  <si>
    <t>C3PR</t>
  </si>
  <si>
    <t>C4PR</t>
  </si>
  <si>
    <t>C5PR</t>
  </si>
  <si>
    <t>C1V4</t>
  </si>
  <si>
    <t>C2V4</t>
  </si>
  <si>
    <t>C3V4</t>
  </si>
  <si>
    <t>Categorical Latent Variables</t>
  </si>
  <si>
    <t>Mean (Male</t>
  </si>
  <si>
    <t>Male = 0</t>
  </si>
  <si>
    <t>Male = 1</t>
  </si>
  <si>
    <t>Male</t>
  </si>
  <si>
    <t>Hazardous Drinking</t>
  </si>
  <si>
    <t>August Drinking Spike</t>
  </si>
  <si>
    <t>Increased Moderate Drinking</t>
  </si>
  <si>
    <t>October Drinking Spike</t>
  </si>
  <si>
    <t>Increased Hazard Drinking</t>
  </si>
  <si>
    <t>Profiles</t>
  </si>
  <si>
    <t>Table. Classification Quality of Final Enumerated 5-Class Non-Diagonal, Class-Varying Model</t>
  </si>
  <si>
    <t>RMLPA_T1T2T3_DRINKING_1CLASS_00100.inp</t>
  </si>
  <si>
    <t>RMLPA_T1T2T3_DRINKING_02CLASS_00100.inp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</si>
</sst>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%"/>
    <numFmt numFmtId="166" formatCode="0.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u/>
      <sz val="12"/>
      <color theme="1"/>
      <name val="Times New Roman"/>
      <family val="1"/>
    </font>
    <font>
      <sz val="16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1">
    <xf numFmtId="0" fontId="0" fillId="0" borderId="0" xfId="0"/>
    <xf numFmtId="9" fontId="0" fillId="0" borderId="0" xfId="0" applyNumberFormat="1"/>
    <xf numFmtId="2" fontId="0" fillId="0" borderId="0" xfId="0" applyNumberFormat="1"/>
    <xf numFmtId="1" fontId="0" fillId="0" borderId="0" xfId="0" applyNumberFormat="1"/>
    <xf numFmtId="164" fontId="0" fillId="0" borderId="0" xfId="0" applyNumberFormat="1"/>
    <xf numFmtId="11" fontId="0" fillId="0" borderId="0" xfId="0" applyNumberFormat="1"/>
    <xf numFmtId="9" fontId="0" fillId="0" borderId="0" xfId="1" applyFont="1"/>
    <xf numFmtId="0" fontId="0" fillId="3" borderId="0" xfId="0" applyFill="1"/>
    <xf numFmtId="164" fontId="0" fillId="3" borderId="0" xfId="0" applyNumberFormat="1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3" fillId="0" borderId="0" xfId="0" applyFont="1"/>
    <xf numFmtId="0" fontId="0" fillId="9" borderId="0" xfId="0" applyFill="1"/>
    <xf numFmtId="164" fontId="0" fillId="9" borderId="0" xfId="0" applyNumberFormat="1" applyFill="1"/>
    <xf numFmtId="0" fontId="0" fillId="0" borderId="0" xfId="0" applyAlignment="1">
      <alignment horizontal="center"/>
    </xf>
    <xf numFmtId="2" fontId="0" fillId="0" borderId="7" xfId="0" applyNumberFormat="1" applyBorder="1"/>
    <xf numFmtId="2" fontId="0" fillId="0" borderId="10" xfId="0" applyNumberFormat="1" applyBorder="1"/>
    <xf numFmtId="0" fontId="0" fillId="0" borderId="7" xfId="0" applyBorder="1"/>
    <xf numFmtId="0" fontId="0" fillId="0" borderId="8" xfId="0" applyBorder="1"/>
    <xf numFmtId="2" fontId="0" fillId="0" borderId="8" xfId="0" applyNumberFormat="1" applyBorder="1"/>
    <xf numFmtId="2" fontId="0" fillId="0" borderId="17" xfId="0" applyNumberFormat="1" applyBorder="1"/>
    <xf numFmtId="0" fontId="0" fillId="0" borderId="17" xfId="0" applyBorder="1"/>
    <xf numFmtId="0" fontId="0" fillId="0" borderId="10" xfId="0" applyBorder="1"/>
    <xf numFmtId="0" fontId="0" fillId="0" borderId="11" xfId="0" applyBorder="1"/>
    <xf numFmtId="2" fontId="0" fillId="0" borderId="11" xfId="0" applyNumberFormat="1" applyBorder="1"/>
    <xf numFmtId="2" fontId="0" fillId="0" borderId="0" xfId="0" applyNumberFormat="1" applyAlignment="1">
      <alignment horizontal="center" vertical="center"/>
    </xf>
    <xf numFmtId="0" fontId="0" fillId="0" borderId="6" xfId="0" applyBorder="1" applyAlignment="1">
      <alignment wrapText="1"/>
    </xf>
    <xf numFmtId="0" fontId="0" fillId="0" borderId="16" xfId="0" applyBorder="1" applyAlignment="1">
      <alignment wrapText="1"/>
    </xf>
    <xf numFmtId="10" fontId="0" fillId="0" borderId="0" xfId="0" applyNumberFormat="1"/>
    <xf numFmtId="2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2" fontId="2" fillId="0" borderId="7" xfId="0" applyNumberFormat="1" applyFon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2" fillId="0" borderId="7" xfId="0" applyNumberFormat="1" applyFont="1" applyBorder="1" applyAlignment="1">
      <alignment horizontal="center" vertical="center"/>
    </xf>
    <xf numFmtId="166" fontId="0" fillId="0" borderId="11" xfId="0" applyNumberFormat="1" applyBorder="1"/>
    <xf numFmtId="166" fontId="0" fillId="0" borderId="17" xfId="0" applyNumberFormat="1" applyBorder="1"/>
    <xf numFmtId="166" fontId="0" fillId="0" borderId="8" xfId="0" applyNumberFormat="1" applyBorder="1"/>
    <xf numFmtId="10" fontId="0" fillId="0" borderId="9" xfId="0" applyNumberFormat="1" applyBorder="1" applyAlignment="1">
      <alignment wrapText="1"/>
    </xf>
    <xf numFmtId="10" fontId="0" fillId="0" borderId="17" xfId="0" applyNumberFormat="1" applyBorder="1"/>
    <xf numFmtId="10" fontId="0" fillId="0" borderId="16" xfId="0" applyNumberFormat="1" applyBorder="1" applyAlignment="1">
      <alignment wrapText="1"/>
    </xf>
    <xf numFmtId="0" fontId="6" fillId="0" borderId="19" xfId="0" applyFont="1" applyBorder="1"/>
    <xf numFmtId="0" fontId="6" fillId="0" borderId="0" xfId="0" applyFont="1"/>
    <xf numFmtId="164" fontId="6" fillId="0" borderId="0" xfId="0" applyNumberFormat="1" applyFont="1"/>
    <xf numFmtId="2" fontId="6" fillId="0" borderId="0" xfId="0" applyNumberFormat="1" applyFont="1" applyAlignment="1">
      <alignment horizontal="right"/>
    </xf>
    <xf numFmtId="2" fontId="6" fillId="0" borderId="0" xfId="0" applyNumberFormat="1" applyFont="1"/>
    <xf numFmtId="0" fontId="6" fillId="0" borderId="0" xfId="0" applyFont="1" applyAlignment="1">
      <alignment horizontal="right"/>
    </xf>
    <xf numFmtId="164" fontId="6" fillId="0" borderId="0" xfId="0" applyNumberFormat="1" applyFont="1" applyAlignment="1">
      <alignment horizontal="right"/>
    </xf>
    <xf numFmtId="164" fontId="6" fillId="0" borderId="2" xfId="0" applyNumberFormat="1" applyFont="1" applyBorder="1"/>
    <xf numFmtId="0" fontId="6" fillId="0" borderId="22" xfId="0" applyFont="1" applyBorder="1"/>
    <xf numFmtId="164" fontId="6" fillId="0" borderId="22" xfId="0" applyNumberFormat="1" applyFont="1" applyBorder="1"/>
    <xf numFmtId="2" fontId="6" fillId="0" borderId="22" xfId="0" applyNumberFormat="1" applyFont="1" applyBorder="1" applyAlignment="1">
      <alignment horizontal="right"/>
    </xf>
    <xf numFmtId="2" fontId="6" fillId="0" borderId="22" xfId="0" applyNumberFormat="1" applyFont="1" applyBorder="1"/>
    <xf numFmtId="0" fontId="6" fillId="0" borderId="22" xfId="0" applyFont="1" applyBorder="1" applyAlignment="1">
      <alignment horizontal="right"/>
    </xf>
    <xf numFmtId="164" fontId="6" fillId="0" borderId="22" xfId="0" applyNumberFormat="1" applyFont="1" applyBorder="1" applyAlignment="1">
      <alignment horizontal="right"/>
    </xf>
    <xf numFmtId="164" fontId="6" fillId="0" borderId="23" xfId="0" applyNumberFormat="1" applyFont="1" applyBorder="1"/>
    <xf numFmtId="0" fontId="6" fillId="0" borderId="19" xfId="0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horizontal="left" vertical="center"/>
    </xf>
    <xf numFmtId="2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11" fontId="6" fillId="0" borderId="0" xfId="0" applyNumberFormat="1" applyFont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6" fillId="9" borderId="0" xfId="0" applyNumberFormat="1" applyFont="1" applyFill="1" applyAlignment="1">
      <alignment horizontal="center"/>
    </xf>
    <xf numFmtId="0" fontId="7" fillId="9" borderId="0" xfId="0" applyFont="1" applyFill="1" applyAlignment="1">
      <alignment horizontal="center"/>
    </xf>
    <xf numFmtId="0" fontId="6" fillId="9" borderId="0" xfId="0" applyFont="1" applyFill="1" applyAlignment="1">
      <alignment horizontal="center"/>
    </xf>
    <xf numFmtId="164" fontId="6" fillId="9" borderId="0" xfId="0" applyNumberFormat="1" applyFont="1" applyFill="1" applyAlignment="1">
      <alignment horizontal="center"/>
    </xf>
    <xf numFmtId="11" fontId="6" fillId="9" borderId="0" xfId="0" applyNumberFormat="1" applyFont="1" applyFill="1" applyAlignment="1">
      <alignment horizontal="center"/>
    </xf>
    <xf numFmtId="2" fontId="6" fillId="0" borderId="10" xfId="0" applyNumberFormat="1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12" xfId="0" applyNumberFormat="1" applyFont="1" applyBorder="1" applyAlignment="1">
      <alignment horizontal="center"/>
    </xf>
    <xf numFmtId="2" fontId="6" fillId="0" borderId="7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164" fontId="6" fillId="0" borderId="7" xfId="0" applyNumberFormat="1" applyFont="1" applyBorder="1" applyAlignment="1">
      <alignment horizontal="center"/>
    </xf>
    <xf numFmtId="11" fontId="6" fillId="0" borderId="7" xfId="0" applyNumberFormat="1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2" fontId="7" fillId="9" borderId="7" xfId="0" applyNumberFormat="1" applyFont="1" applyFill="1" applyBorder="1" applyAlignment="1">
      <alignment horizontal="center"/>
    </xf>
    <xf numFmtId="0" fontId="7" fillId="9" borderId="7" xfId="0" applyFont="1" applyFill="1" applyBorder="1" applyAlignment="1">
      <alignment horizontal="center"/>
    </xf>
    <xf numFmtId="164" fontId="7" fillId="9" borderId="7" xfId="0" applyNumberFormat="1" applyFont="1" applyFill="1" applyBorder="1" applyAlignment="1">
      <alignment horizontal="center"/>
    </xf>
    <xf numFmtId="11" fontId="7" fillId="9" borderId="7" xfId="0" applyNumberFormat="1" applyFont="1" applyFill="1" applyBorder="1" applyAlignment="1">
      <alignment horizontal="center"/>
    </xf>
    <xf numFmtId="164" fontId="7" fillId="9" borderId="8" xfId="0" applyNumberFormat="1" applyFont="1" applyFill="1" applyBorder="1" applyAlignment="1">
      <alignment horizontal="center"/>
    </xf>
    <xf numFmtId="164" fontId="7" fillId="0" borderId="27" xfId="0" applyNumberFormat="1" applyFont="1" applyBorder="1" applyAlignment="1">
      <alignment horizontal="center"/>
    </xf>
    <xf numFmtId="2" fontId="6" fillId="9" borderId="5" xfId="0" applyNumberFormat="1" applyFont="1" applyFill="1" applyBorder="1" applyAlignment="1">
      <alignment horizontal="center"/>
    </xf>
    <xf numFmtId="2" fontId="6" fillId="0" borderId="3" xfId="0" applyNumberFormat="1" applyFont="1" applyBorder="1" applyAlignment="1">
      <alignment horizontal="center"/>
    </xf>
    <xf numFmtId="2" fontId="6" fillId="0" borderId="4" xfId="0" applyNumberFormat="1" applyFont="1" applyBorder="1" applyAlignment="1">
      <alignment horizontal="center"/>
    </xf>
    <xf numFmtId="2" fontId="7" fillId="9" borderId="3" xfId="0" applyNumberFormat="1" applyFont="1" applyFill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7" fillId="9" borderId="6" xfId="0" applyFont="1" applyFill="1" applyBorder="1" applyAlignment="1">
      <alignment horizontal="center"/>
    </xf>
    <xf numFmtId="0" fontId="6" fillId="0" borderId="22" xfId="0" applyFont="1" applyBorder="1" applyAlignment="1">
      <alignment horizontal="center"/>
    </xf>
    <xf numFmtId="164" fontId="6" fillId="0" borderId="1" xfId="0" applyNumberFormat="1" applyFont="1" applyBorder="1"/>
    <xf numFmtId="0" fontId="6" fillId="4" borderId="0" xfId="0" applyFont="1" applyFill="1"/>
    <xf numFmtId="164" fontId="6" fillId="0" borderId="12" xfId="0" applyNumberFormat="1" applyFont="1" applyBorder="1"/>
    <xf numFmtId="11" fontId="6" fillId="0" borderId="0" xfId="0" applyNumberFormat="1" applyFont="1"/>
    <xf numFmtId="0" fontId="7" fillId="9" borderId="0" xfId="0" applyFont="1" applyFill="1"/>
    <xf numFmtId="164" fontId="6" fillId="9" borderId="0" xfId="0" applyNumberFormat="1" applyFont="1" applyFill="1"/>
    <xf numFmtId="0" fontId="6" fillId="9" borderId="0" xfId="0" applyFont="1" applyFill="1"/>
    <xf numFmtId="2" fontId="6" fillId="9" borderId="5" xfId="0" applyNumberFormat="1" applyFont="1" applyFill="1" applyBorder="1" applyAlignment="1">
      <alignment horizontal="right"/>
    </xf>
    <xf numFmtId="2" fontId="6" fillId="9" borderId="5" xfId="0" applyNumberFormat="1" applyFont="1" applyFill="1" applyBorder="1"/>
    <xf numFmtId="2" fontId="6" fillId="9" borderId="0" xfId="0" applyNumberFormat="1" applyFont="1" applyFill="1"/>
    <xf numFmtId="2" fontId="6" fillId="9" borderId="0" xfId="0" applyNumberFormat="1" applyFont="1" applyFill="1" applyAlignment="1">
      <alignment horizontal="right"/>
    </xf>
    <xf numFmtId="0" fontId="7" fillId="9" borderId="0" xfId="0" applyFont="1" applyFill="1" applyAlignment="1">
      <alignment horizontal="right"/>
    </xf>
    <xf numFmtId="0" fontId="6" fillId="9" borderId="0" xfId="0" applyFont="1" applyFill="1" applyAlignment="1">
      <alignment horizontal="right"/>
    </xf>
    <xf numFmtId="164" fontId="6" fillId="9" borderId="0" xfId="0" applyNumberFormat="1" applyFont="1" applyFill="1" applyAlignment="1">
      <alignment horizontal="right"/>
    </xf>
    <xf numFmtId="11" fontId="6" fillId="9" borderId="0" xfId="0" applyNumberFormat="1" applyFont="1" applyFill="1"/>
    <xf numFmtId="0" fontId="6" fillId="0" borderId="0" xfId="0" applyFont="1" applyAlignment="1">
      <alignment horizontal="center" vertical="center" wrapText="1"/>
    </xf>
    <xf numFmtId="0" fontId="6" fillId="2" borderId="0" xfId="0" applyFont="1" applyFill="1"/>
    <xf numFmtId="164" fontId="6" fillId="2" borderId="0" xfId="0" applyNumberFormat="1" applyFont="1" applyFill="1"/>
    <xf numFmtId="2" fontId="6" fillId="2" borderId="0" xfId="0" applyNumberFormat="1" applyFont="1" applyFill="1" applyAlignment="1">
      <alignment horizontal="right"/>
    </xf>
    <xf numFmtId="2" fontId="6" fillId="2" borderId="0" xfId="0" applyNumberFormat="1" applyFont="1" applyFill="1"/>
    <xf numFmtId="0" fontId="6" fillId="2" borderId="0" xfId="0" applyFont="1" applyFill="1" applyAlignment="1">
      <alignment horizontal="right"/>
    </xf>
    <xf numFmtId="164" fontId="7" fillId="0" borderId="2" xfId="0" applyNumberFormat="1" applyFont="1" applyBorder="1" applyAlignment="1">
      <alignment horizontal="right"/>
    </xf>
    <xf numFmtId="2" fontId="6" fillId="0" borderId="3" xfId="0" applyNumberFormat="1" applyFont="1" applyBorder="1" applyAlignment="1">
      <alignment horizontal="right"/>
    </xf>
    <xf numFmtId="2" fontId="6" fillId="0" borderId="3" xfId="0" applyNumberFormat="1" applyFont="1" applyBorder="1"/>
    <xf numFmtId="2" fontId="6" fillId="0" borderId="4" xfId="0" applyNumberFormat="1" applyFont="1" applyBorder="1" applyAlignment="1">
      <alignment horizontal="right"/>
    </xf>
    <xf numFmtId="2" fontId="6" fillId="0" borderId="4" xfId="0" applyNumberFormat="1" applyFont="1" applyBorder="1"/>
    <xf numFmtId="2" fontId="6" fillId="0" borderId="10" xfId="0" applyNumberFormat="1" applyFont="1" applyBorder="1" applyAlignment="1">
      <alignment horizontal="right"/>
    </xf>
    <xf numFmtId="2" fontId="6" fillId="0" borderId="10" xfId="0" applyNumberFormat="1" applyFont="1" applyBorder="1"/>
    <xf numFmtId="0" fontId="7" fillId="9" borderId="13" xfId="0" applyFont="1" applyFill="1" applyBorder="1"/>
    <xf numFmtId="164" fontId="7" fillId="9" borderId="14" xfId="0" applyNumberFormat="1" applyFont="1" applyFill="1" applyBorder="1"/>
    <xf numFmtId="0" fontId="7" fillId="9" borderId="14" xfId="0" applyFont="1" applyFill="1" applyBorder="1"/>
    <xf numFmtId="2" fontId="7" fillId="9" borderId="5" xfId="0" applyNumberFormat="1" applyFont="1" applyFill="1" applyBorder="1" applyAlignment="1">
      <alignment horizontal="right"/>
    </xf>
    <xf numFmtId="2" fontId="7" fillId="9" borderId="5" xfId="0" applyNumberFormat="1" applyFont="1" applyFill="1" applyBorder="1"/>
    <xf numFmtId="2" fontId="7" fillId="9" borderId="14" xfId="0" applyNumberFormat="1" applyFont="1" applyFill="1" applyBorder="1"/>
    <xf numFmtId="2" fontId="7" fillId="9" borderId="14" xfId="0" applyNumberFormat="1" applyFont="1" applyFill="1" applyBorder="1" applyAlignment="1">
      <alignment horizontal="right"/>
    </xf>
    <xf numFmtId="0" fontId="7" fillId="9" borderId="14" xfId="0" applyFont="1" applyFill="1" applyBorder="1" applyAlignment="1">
      <alignment horizontal="right"/>
    </xf>
    <xf numFmtId="164" fontId="7" fillId="9" borderId="14" xfId="0" applyNumberFormat="1" applyFont="1" applyFill="1" applyBorder="1" applyAlignment="1">
      <alignment horizontal="right"/>
    </xf>
    <xf numFmtId="11" fontId="7" fillId="9" borderId="14" xfId="0" applyNumberFormat="1" applyFont="1" applyFill="1" applyBorder="1"/>
    <xf numFmtId="164" fontId="7" fillId="9" borderId="15" xfId="0" applyNumberFormat="1" applyFont="1" applyFill="1" applyBorder="1"/>
    <xf numFmtId="0" fontId="6" fillId="0" borderId="0" xfId="0" applyFont="1" applyAlignment="1">
      <alignment horizont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6" xfId="0" applyFont="1" applyBorder="1"/>
    <xf numFmtId="10" fontId="6" fillId="0" borderId="0" xfId="1" applyNumberFormat="1" applyFont="1" applyBorder="1" applyAlignment="1">
      <alignment horizontal="center"/>
    </xf>
    <xf numFmtId="2" fontId="6" fillId="0" borderId="17" xfId="0" applyNumberFormat="1" applyFont="1" applyBorder="1" applyAlignment="1">
      <alignment horizontal="center"/>
    </xf>
    <xf numFmtId="10" fontId="6" fillId="0" borderId="10" xfId="1" applyNumberFormat="1" applyFont="1" applyBorder="1" applyAlignment="1">
      <alignment horizontal="center"/>
    </xf>
    <xf numFmtId="0" fontId="6" fillId="3" borderId="0" xfId="0" applyFont="1" applyFill="1"/>
    <xf numFmtId="165" fontId="6" fillId="0" borderId="0" xfId="1" applyNumberFormat="1" applyFont="1"/>
    <xf numFmtId="0" fontId="0" fillId="0" borderId="18" xfId="0" applyBorder="1"/>
    <xf numFmtId="0" fontId="0" fillId="0" borderId="19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5" xfId="0" applyBorder="1"/>
    <xf numFmtId="2" fontId="2" fillId="0" borderId="26" xfId="0" applyNumberFormat="1" applyFont="1" applyBorder="1" applyAlignment="1">
      <alignment horizontal="center"/>
    </xf>
    <xf numFmtId="0" fontId="0" fillId="0" borderId="20" xfId="0" applyBorder="1"/>
    <xf numFmtId="2" fontId="0" fillId="0" borderId="2" xfId="0" applyNumberFormat="1" applyBorder="1" applyAlignment="1">
      <alignment horizontal="center"/>
    </xf>
    <xf numFmtId="0" fontId="0" fillId="0" borderId="21" xfId="0" applyBorder="1"/>
    <xf numFmtId="2" fontId="0" fillId="0" borderId="22" xfId="0" applyNumberFormat="1" applyBorder="1" applyAlignment="1">
      <alignment horizontal="center" vertical="center"/>
    </xf>
    <xf numFmtId="2" fontId="0" fillId="0" borderId="22" xfId="0" applyNumberFormat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0" fontId="0" fillId="7" borderId="0" xfId="0" applyFill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8" borderId="0" xfId="0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8" fillId="0" borderId="1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6" fillId="0" borderId="2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9" fillId="0" borderId="0" xfId="0" applyFont="1"/>
    <xf numFmtId="164" fontId="9" fillId="0" borderId="0" xfId="0" applyNumberFormat="1" applyFont="1"/>
    <xf numFmtId="0" fontId="9" fillId="4" borderId="0" xfId="0" applyFont="1" applyFill="1"/>
    <xf numFmtId="0" fontId="9" fillId="5" borderId="0" xfId="0" applyFont="1" applyFill="1"/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4" borderId="0" xfId="0" applyFont="1" applyFill="1" applyAlignment="1">
      <alignment horizontal="center" vertical="center" wrapText="1"/>
    </xf>
    <xf numFmtId="9" fontId="9" fillId="0" borderId="0" xfId="0" applyNumberFormat="1" applyFont="1"/>
    <xf numFmtId="1" fontId="9" fillId="0" borderId="0" xfId="0" applyNumberFormat="1" applyFont="1"/>
    <xf numFmtId="9" fontId="9" fillId="0" borderId="0" xfId="1" applyFont="1"/>
    <xf numFmtId="11" fontId="9" fillId="0" borderId="0" xfId="0" applyNumberFormat="1" applyFont="1"/>
    <xf numFmtId="11" fontId="9" fillId="4" borderId="0" xfId="0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DCI</a:t>
            </a:r>
            <a:r>
              <a:rPr lang="en-US" baseline="0"/>
              <a:t> PROFILES FIT INDICES 1-6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strRef>
              <c:f>'Model Fit'!$M$2</c:f>
              <c:strCache>
                <c:ptCount val="1"/>
                <c:pt idx="0">
                  <c:v>AIC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'Model Fit'!$J$3:$J$8</c:f>
              <c:strCache>
                <c:ptCount val="6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  <c:pt idx="4">
                  <c:v>5-class</c:v>
                </c:pt>
                <c:pt idx="5">
                  <c:v>6-class</c:v>
                </c:pt>
              </c:strCache>
            </c:strRef>
          </c:xVal>
          <c:yVal>
            <c:numRef>
              <c:f>'Model Fit'!$M$3:$M$8</c:f>
              <c:numCache>
                <c:formatCode>0.00</c:formatCode>
                <c:ptCount val="6"/>
                <c:pt idx="0">
                  <c:v>16676.866000000002</c:v>
                </c:pt>
                <c:pt idx="1">
                  <c:v>16226.982</c:v>
                </c:pt>
                <c:pt idx="2">
                  <c:v>15968.222</c:v>
                </c:pt>
                <c:pt idx="3">
                  <c:v>15720.626</c:v>
                </c:pt>
                <c:pt idx="4">
                  <c:v>15601.316000000001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086-475D-848F-8005A21B1801}"/>
            </c:ext>
          </c:extLst>
        </c:ser>
        <c:ser>
          <c:idx val="3"/>
          <c:order val="1"/>
          <c:tx>
            <c:strRef>
              <c:f>'Model Fit'!$N$2</c:f>
              <c:strCache>
                <c:ptCount val="1"/>
                <c:pt idx="0">
                  <c:v>BIC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'Model Fit'!$J$3:$J$8</c:f>
              <c:strCache>
                <c:ptCount val="6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  <c:pt idx="4">
                  <c:v>5-class</c:v>
                </c:pt>
                <c:pt idx="5">
                  <c:v>6-class</c:v>
                </c:pt>
              </c:strCache>
            </c:strRef>
          </c:xVal>
          <c:yVal>
            <c:numRef>
              <c:f>'Model Fit'!$N$3:$N$8</c:f>
              <c:numCache>
                <c:formatCode>0.00</c:formatCode>
                <c:ptCount val="6"/>
                <c:pt idx="0">
                  <c:v>16707.213387624473</c:v>
                </c:pt>
                <c:pt idx="1">
                  <c:v>16277.560979374119</c:v>
                </c:pt>
                <c:pt idx="2">
                  <c:v>16039.032571123766</c:v>
                </c:pt>
                <c:pt idx="3">
                  <c:v>15811.668162873413</c:v>
                </c:pt>
                <c:pt idx="4">
                  <c:v>15712.589754623061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086-475D-848F-8005A21B1801}"/>
            </c:ext>
          </c:extLst>
        </c:ser>
        <c:ser>
          <c:idx val="4"/>
          <c:order val="2"/>
          <c:tx>
            <c:strRef>
              <c:f>'Model Fit'!$O$2</c:f>
              <c:strCache>
                <c:ptCount val="1"/>
                <c:pt idx="0">
                  <c:v>SABIC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'Model Fit'!$J$3:$J$8</c:f>
              <c:strCache>
                <c:ptCount val="6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  <c:pt idx="4">
                  <c:v>5-class</c:v>
                </c:pt>
                <c:pt idx="5">
                  <c:v>6-class</c:v>
                </c:pt>
              </c:strCache>
            </c:strRef>
          </c:xVal>
          <c:yVal>
            <c:numRef>
              <c:f>'Model Fit'!$O$3:$O$8</c:f>
              <c:numCache>
                <c:formatCode>0.00</c:formatCode>
                <c:ptCount val="6"/>
                <c:pt idx="0">
                  <c:v>16688.155382787663</c:v>
                </c:pt>
                <c:pt idx="1">
                  <c:v>16245.797637979435</c:v>
                </c:pt>
                <c:pt idx="2">
                  <c:v>15994.563893171207</c:v>
                </c:pt>
                <c:pt idx="3">
                  <c:v>15754.494148362983</c:v>
                </c:pt>
                <c:pt idx="4">
                  <c:v>15642.710403554756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086-475D-848F-8005A21B1801}"/>
            </c:ext>
          </c:extLst>
        </c:ser>
        <c:ser>
          <c:idx val="5"/>
          <c:order val="3"/>
          <c:tx>
            <c:strRef>
              <c:f>'Model Fit'!$P$2</c:f>
              <c:strCache>
                <c:ptCount val="1"/>
                <c:pt idx="0">
                  <c:v>CAIC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'Model Fit'!$J$3:$J$8</c:f>
              <c:strCache>
                <c:ptCount val="6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  <c:pt idx="4">
                  <c:v>5-class</c:v>
                </c:pt>
                <c:pt idx="5">
                  <c:v>6-class</c:v>
                </c:pt>
              </c:strCache>
            </c:strRef>
          </c:xVal>
          <c:yVal>
            <c:numRef>
              <c:f>'Model Fit'!$P$3:$P$8</c:f>
              <c:numCache>
                <c:formatCode>0.00</c:formatCode>
                <c:ptCount val="6"/>
                <c:pt idx="0">
                  <c:v>16713.213387624473</c:v>
                </c:pt>
                <c:pt idx="1">
                  <c:v>16287.560979374119</c:v>
                </c:pt>
                <c:pt idx="2">
                  <c:v>16053.032571123766</c:v>
                </c:pt>
                <c:pt idx="3">
                  <c:v>15829.668162873413</c:v>
                </c:pt>
                <c:pt idx="4">
                  <c:v>15734.589754623061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086-475D-848F-8005A21B1801}"/>
            </c:ext>
          </c:extLst>
        </c:ser>
        <c:ser>
          <c:idx val="6"/>
          <c:order val="4"/>
          <c:tx>
            <c:strRef>
              <c:f>'Model Fit'!$Q$2</c:f>
              <c:strCache>
                <c:ptCount val="1"/>
                <c:pt idx="0">
                  <c:v>AWE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'Model Fit'!$J$3:$J$8</c:f>
              <c:strCache>
                <c:ptCount val="6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  <c:pt idx="4">
                  <c:v>5-class</c:v>
                </c:pt>
                <c:pt idx="5">
                  <c:v>6-class</c:v>
                </c:pt>
              </c:strCache>
            </c:strRef>
          </c:xVal>
          <c:yVal>
            <c:numRef>
              <c:f>'Model Fit'!$Q$3:$Q$8</c:f>
              <c:numCache>
                <c:formatCode>0.00</c:formatCode>
                <c:ptCount val="6"/>
                <c:pt idx="0">
                  <c:v>16767.560775248945</c:v>
                </c:pt>
                <c:pt idx="1">
                  <c:v>16378.139958748237</c:v>
                </c:pt>
                <c:pt idx="2">
                  <c:v>16179.843142247531</c:v>
                </c:pt>
                <c:pt idx="3">
                  <c:v>15992.710325746826</c:v>
                </c:pt>
                <c:pt idx="4">
                  <c:v>15933.863509246123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086-475D-848F-8005A21B18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306351"/>
        <c:axId val="1935950655"/>
      </c:scatterChart>
      <c:valAx>
        <c:axId val="2793063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5950655"/>
        <c:crosses val="autoZero"/>
        <c:crossBetween val="midCat"/>
      </c:valAx>
      <c:valAx>
        <c:axId val="1935950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93063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DCI PROFILES 1-6 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'Model Fit'!$K$2</c:f>
              <c:strCache>
                <c:ptCount val="1"/>
                <c:pt idx="0">
                  <c:v>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'Model Fit'!$J$3:$J$8</c:f>
              <c:strCache>
                <c:ptCount val="6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  <c:pt idx="4">
                  <c:v>5-class</c:v>
                </c:pt>
                <c:pt idx="5">
                  <c:v>6-class</c:v>
                </c:pt>
              </c:strCache>
            </c:strRef>
          </c:xVal>
          <c:yVal>
            <c:numRef>
              <c:f>'Model Fit'!$K$3:$K$8</c:f>
              <c:numCache>
                <c:formatCode>0.000</c:formatCode>
                <c:ptCount val="6"/>
                <c:pt idx="0">
                  <c:v>-8332.4330000000009</c:v>
                </c:pt>
                <c:pt idx="1">
                  <c:v>-8103.491</c:v>
                </c:pt>
                <c:pt idx="2">
                  <c:v>-7970.1109999999999</c:v>
                </c:pt>
                <c:pt idx="3">
                  <c:v>-7842.3130000000001</c:v>
                </c:pt>
                <c:pt idx="4">
                  <c:v>-7778.6580000000004</c:v>
                </c:pt>
                <c:pt idx="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56B-458B-A42F-91B484B8CD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306351"/>
        <c:axId val="1935950655"/>
      </c:scatterChart>
      <c:valAx>
        <c:axId val="2793063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5950655"/>
        <c:crosses val="autoZero"/>
        <c:crossBetween val="midCat"/>
      </c:valAx>
      <c:valAx>
        <c:axId val="1935950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93063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DCV</a:t>
            </a:r>
            <a:r>
              <a:rPr lang="en-US" baseline="0"/>
              <a:t> PROFILES FIT INDICES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strRef>
              <c:f>'Model Fit'!$M$14</c:f>
              <c:strCache>
                <c:ptCount val="1"/>
                <c:pt idx="0">
                  <c:v>AIC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'Model Fit'!$J$15:$J$18</c:f>
              <c:strCache>
                <c:ptCount val="4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</c:strCache>
            </c:strRef>
          </c:xVal>
          <c:yVal>
            <c:numRef>
              <c:f>'Model Fit'!$M$15:$M$18</c:f>
              <c:numCache>
                <c:formatCode>0.00</c:formatCode>
                <c:ptCount val="4"/>
                <c:pt idx="0">
                  <c:v>16676.866000000002</c:v>
                </c:pt>
                <c:pt idx="1">
                  <c:v>14704.276</c:v>
                </c:pt>
                <c:pt idx="2">
                  <c:v>14422.994000000001</c:v>
                </c:pt>
                <c:pt idx="3">
                  <c:v>14302.028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69C-45D9-A753-B459F10884E6}"/>
            </c:ext>
          </c:extLst>
        </c:ser>
        <c:ser>
          <c:idx val="3"/>
          <c:order val="1"/>
          <c:tx>
            <c:strRef>
              <c:f>'Model Fit'!$N$14</c:f>
              <c:strCache>
                <c:ptCount val="1"/>
                <c:pt idx="0">
                  <c:v>BIC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'Model Fit'!$J$15:$J$18</c:f>
              <c:strCache>
                <c:ptCount val="4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</c:strCache>
            </c:strRef>
          </c:xVal>
          <c:yVal>
            <c:numRef>
              <c:f>'Model Fit'!$N$15:$N$18</c:f>
              <c:numCache>
                <c:formatCode>0.00</c:formatCode>
                <c:ptCount val="4"/>
                <c:pt idx="0">
                  <c:v>16707.213387624473</c:v>
                </c:pt>
                <c:pt idx="1">
                  <c:v>14759.91287731153</c:v>
                </c:pt>
                <c:pt idx="2">
                  <c:v>14514.036162873414</c:v>
                </c:pt>
                <c:pt idx="3">
                  <c:v>14428.475448435296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69C-45D9-A753-B459F10884E6}"/>
            </c:ext>
          </c:extLst>
        </c:ser>
        <c:ser>
          <c:idx val="4"/>
          <c:order val="2"/>
          <c:tx>
            <c:strRef>
              <c:f>'Model Fit'!$O$14</c:f>
              <c:strCache>
                <c:ptCount val="1"/>
                <c:pt idx="0">
                  <c:v>SABIC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'Model Fit'!$J$15:$J$18</c:f>
              <c:strCache>
                <c:ptCount val="4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</c:strCache>
            </c:strRef>
          </c:xVal>
          <c:yVal>
            <c:numRef>
              <c:f>'Model Fit'!$O$15:$O$18</c:f>
              <c:numCache>
                <c:formatCode>0.00</c:formatCode>
                <c:ptCount val="4"/>
                <c:pt idx="0">
                  <c:v>16688.155382787663</c:v>
                </c:pt>
                <c:pt idx="1">
                  <c:v>14724.973201777379</c:v>
                </c:pt>
                <c:pt idx="2">
                  <c:v>14456.862148362983</c:v>
                </c:pt>
                <c:pt idx="3">
                  <c:v>14349.067094948587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B69C-45D9-A753-B459F10884E6}"/>
            </c:ext>
          </c:extLst>
        </c:ser>
        <c:ser>
          <c:idx val="5"/>
          <c:order val="3"/>
          <c:tx>
            <c:strRef>
              <c:f>'Model Fit'!$P$14</c:f>
              <c:strCache>
                <c:ptCount val="1"/>
                <c:pt idx="0">
                  <c:v>CAIC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'Model Fit'!$J$15:$J$18</c:f>
              <c:strCache>
                <c:ptCount val="4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</c:strCache>
            </c:strRef>
          </c:xVal>
          <c:yVal>
            <c:numRef>
              <c:f>'Model Fit'!$P$15:$P$18</c:f>
              <c:numCache>
                <c:formatCode>0.00</c:formatCode>
                <c:ptCount val="4"/>
                <c:pt idx="0">
                  <c:v>16713.213387624473</c:v>
                </c:pt>
                <c:pt idx="1">
                  <c:v>14770.91287731153</c:v>
                </c:pt>
                <c:pt idx="2">
                  <c:v>14532.036162873414</c:v>
                </c:pt>
                <c:pt idx="3">
                  <c:v>14453.475448435296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B69C-45D9-A753-B459F10884E6}"/>
            </c:ext>
          </c:extLst>
        </c:ser>
        <c:ser>
          <c:idx val="6"/>
          <c:order val="4"/>
          <c:tx>
            <c:strRef>
              <c:f>'Model Fit'!$Q$14</c:f>
              <c:strCache>
                <c:ptCount val="1"/>
                <c:pt idx="0">
                  <c:v>AWE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'Model Fit'!$J$15:$J$18</c:f>
              <c:strCache>
                <c:ptCount val="4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</c:strCache>
            </c:strRef>
          </c:xVal>
          <c:yVal>
            <c:numRef>
              <c:f>'Model Fit'!$Q$15:$Q$18</c:f>
              <c:numCache>
                <c:formatCode>0.00</c:formatCode>
                <c:ptCount val="4"/>
                <c:pt idx="0">
                  <c:v>16767.560775248945</c:v>
                </c:pt>
                <c:pt idx="1">
                  <c:v>14870.54975462306</c:v>
                </c:pt>
                <c:pt idx="2">
                  <c:v>14695.078325746827</c:v>
                </c:pt>
                <c:pt idx="3">
                  <c:v>14679.922896870594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B69C-45D9-A753-B459F1088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490799"/>
        <c:axId val="271700607"/>
      </c:scatterChart>
      <c:valAx>
        <c:axId val="2754907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1700607"/>
        <c:crosses val="autoZero"/>
        <c:crossBetween val="midCat"/>
        <c:majorUnit val="1"/>
      </c:valAx>
      <c:valAx>
        <c:axId val="271700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54907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DCV</a:t>
            </a:r>
            <a:r>
              <a:rPr lang="en-US" baseline="0"/>
              <a:t> PROFILES LL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'Model Fit'!$K$14</c:f>
              <c:strCache>
                <c:ptCount val="1"/>
                <c:pt idx="0">
                  <c:v>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'Model Fit'!$J$15:$J$18</c:f>
              <c:strCache>
                <c:ptCount val="4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</c:strCache>
            </c:strRef>
          </c:xVal>
          <c:yVal>
            <c:numRef>
              <c:f>'Model Fit'!$K$15:$K$18</c:f>
              <c:numCache>
                <c:formatCode>0.000</c:formatCode>
                <c:ptCount val="4"/>
                <c:pt idx="0">
                  <c:v>-8332.4330000000009</c:v>
                </c:pt>
                <c:pt idx="1">
                  <c:v>-7341.1379999999999</c:v>
                </c:pt>
                <c:pt idx="2">
                  <c:v>-7193.4970000000003</c:v>
                </c:pt>
                <c:pt idx="3">
                  <c:v>-7126.0140000000001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EBA-4B2B-A74C-2ADBEF366D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490799"/>
        <c:axId val="271700607"/>
      </c:scatterChart>
      <c:valAx>
        <c:axId val="2754907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1700607"/>
        <c:crosses val="autoZero"/>
        <c:crossBetween val="midCat"/>
      </c:valAx>
      <c:valAx>
        <c:axId val="271700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54907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NDCI PROFILE FIT</a:t>
            </a:r>
            <a:r>
              <a:rPr lang="en-US" baseline="0"/>
              <a:t> INDICES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strRef>
              <c:f>'Model Fit'!$M$23</c:f>
              <c:strCache>
                <c:ptCount val="1"/>
                <c:pt idx="0">
                  <c:v>AIC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'Model Fit'!$J$24:$J$28</c:f>
              <c:strCache>
                <c:ptCount val="5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  <c:pt idx="4">
                  <c:v>5-class</c:v>
                </c:pt>
              </c:strCache>
            </c:strRef>
          </c:xVal>
          <c:yVal>
            <c:numRef>
              <c:f>'Model Fit'!$M$24:$M$28</c:f>
              <c:numCache>
                <c:formatCode>0.00</c:formatCode>
                <c:ptCount val="5"/>
                <c:pt idx="0">
                  <c:v>16285.18</c:v>
                </c:pt>
                <c:pt idx="1">
                  <c:v>16075.42</c:v>
                </c:pt>
                <c:pt idx="2">
                  <c:v>15921.922</c:v>
                </c:pt>
                <c:pt idx="3">
                  <c:v>15683.286</c:v>
                </c:pt>
                <c:pt idx="4">
                  <c:v>15546.773999999999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E28-4900-99DC-A46FA74068A7}"/>
            </c:ext>
          </c:extLst>
        </c:ser>
        <c:ser>
          <c:idx val="3"/>
          <c:order val="1"/>
          <c:tx>
            <c:strRef>
              <c:f>'Model Fit'!$N$23</c:f>
              <c:strCache>
                <c:ptCount val="1"/>
                <c:pt idx="0">
                  <c:v>BIC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'Model Fit'!$J$24:$J$28</c:f>
              <c:strCache>
                <c:ptCount val="5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  <c:pt idx="4">
                  <c:v>5-class</c:v>
                </c:pt>
              </c:strCache>
            </c:strRef>
          </c:xVal>
          <c:yVal>
            <c:numRef>
              <c:f>'Model Fit'!$N$24:$N$28</c:f>
              <c:numCache>
                <c:formatCode>0.00</c:formatCode>
                <c:ptCount val="5"/>
                <c:pt idx="0">
                  <c:v>16330.701081436708</c:v>
                </c:pt>
                <c:pt idx="1">
                  <c:v>16141.172673186355</c:v>
                </c:pt>
                <c:pt idx="2">
                  <c:v>16007.906264936002</c:v>
                </c:pt>
                <c:pt idx="3">
                  <c:v>15789.501856685649</c:v>
                </c:pt>
                <c:pt idx="4">
                  <c:v>15673.221448435295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E28-4900-99DC-A46FA74068A7}"/>
            </c:ext>
          </c:extLst>
        </c:ser>
        <c:ser>
          <c:idx val="4"/>
          <c:order val="2"/>
          <c:tx>
            <c:strRef>
              <c:f>'Model Fit'!$O$23</c:f>
              <c:strCache>
                <c:ptCount val="1"/>
                <c:pt idx="0">
                  <c:v>SABIC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'Model Fit'!$J$24:$J$28</c:f>
              <c:strCache>
                <c:ptCount val="5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  <c:pt idx="4">
                  <c:v>5-class</c:v>
                </c:pt>
              </c:strCache>
            </c:strRef>
          </c:xVal>
          <c:yVal>
            <c:numRef>
              <c:f>'Model Fit'!$O$24:$O$28</c:f>
              <c:numCache>
                <c:formatCode>0.00</c:formatCode>
                <c:ptCount val="5"/>
                <c:pt idx="0">
                  <c:v>16302.114074181491</c:v>
                </c:pt>
                <c:pt idx="1">
                  <c:v>16099.880329373265</c:v>
                </c:pt>
                <c:pt idx="2">
                  <c:v>15953.908584565039</c:v>
                </c:pt>
                <c:pt idx="3">
                  <c:v>15722.798839756812</c:v>
                </c:pt>
                <c:pt idx="4">
                  <c:v>15593.813094948586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E28-4900-99DC-A46FA74068A7}"/>
            </c:ext>
          </c:extLst>
        </c:ser>
        <c:ser>
          <c:idx val="5"/>
          <c:order val="3"/>
          <c:tx>
            <c:strRef>
              <c:f>'Model Fit'!$P$23</c:f>
              <c:strCache>
                <c:ptCount val="1"/>
                <c:pt idx="0">
                  <c:v>CAIC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'Model Fit'!$J$24:$J$28</c:f>
              <c:strCache>
                <c:ptCount val="5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  <c:pt idx="4">
                  <c:v>5-class</c:v>
                </c:pt>
              </c:strCache>
            </c:strRef>
          </c:xVal>
          <c:yVal>
            <c:numRef>
              <c:f>'Model Fit'!$P$24:$P$28</c:f>
              <c:numCache>
                <c:formatCode>0.00</c:formatCode>
                <c:ptCount val="5"/>
                <c:pt idx="0">
                  <c:v>16339.701081436708</c:v>
                </c:pt>
                <c:pt idx="1">
                  <c:v>16154.172673186355</c:v>
                </c:pt>
                <c:pt idx="2">
                  <c:v>16024.906264936002</c:v>
                </c:pt>
                <c:pt idx="3">
                  <c:v>15810.501856685649</c:v>
                </c:pt>
                <c:pt idx="4">
                  <c:v>15698.221448435295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7E28-4900-99DC-A46FA74068A7}"/>
            </c:ext>
          </c:extLst>
        </c:ser>
        <c:ser>
          <c:idx val="6"/>
          <c:order val="4"/>
          <c:tx>
            <c:strRef>
              <c:f>'Model Fit'!$Q$23</c:f>
              <c:strCache>
                <c:ptCount val="1"/>
                <c:pt idx="0">
                  <c:v>AWE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'Model Fit'!$J$24:$J$28</c:f>
              <c:strCache>
                <c:ptCount val="5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  <c:pt idx="4">
                  <c:v>5-class</c:v>
                </c:pt>
              </c:strCache>
            </c:strRef>
          </c:xVal>
          <c:yVal>
            <c:numRef>
              <c:f>'Model Fit'!$Q$24:$Q$28</c:f>
              <c:numCache>
                <c:formatCode>0.00</c:formatCode>
                <c:ptCount val="5"/>
                <c:pt idx="0">
                  <c:v>16421.222162873415</c:v>
                </c:pt>
                <c:pt idx="1">
                  <c:v>16271.925346372709</c:v>
                </c:pt>
                <c:pt idx="2">
                  <c:v>16178.890529872004</c:v>
                </c:pt>
                <c:pt idx="3">
                  <c:v>16000.717713371298</c:v>
                </c:pt>
                <c:pt idx="4">
                  <c:v>15924.668896870593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7E28-4900-99DC-A46FA74068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1721103"/>
        <c:axId val="620372095"/>
      </c:scatterChart>
      <c:valAx>
        <c:axId val="15517211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72095"/>
        <c:crosses val="autoZero"/>
        <c:crossBetween val="midCat"/>
      </c:valAx>
      <c:valAx>
        <c:axId val="620372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172110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NDCI PROFILE 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'Model Fit'!$K$23</c:f>
              <c:strCache>
                <c:ptCount val="1"/>
                <c:pt idx="0">
                  <c:v>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'Model Fit'!$J$24:$J$28</c:f>
              <c:strCache>
                <c:ptCount val="5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  <c:pt idx="4">
                  <c:v>5-class</c:v>
                </c:pt>
              </c:strCache>
            </c:strRef>
          </c:xVal>
          <c:yVal>
            <c:numRef>
              <c:f>'Model Fit'!$K$24:$K$28</c:f>
              <c:numCache>
                <c:formatCode>0.000</c:formatCode>
                <c:ptCount val="5"/>
                <c:pt idx="0">
                  <c:v>-8133.59</c:v>
                </c:pt>
                <c:pt idx="1">
                  <c:v>-8024.71</c:v>
                </c:pt>
                <c:pt idx="2">
                  <c:v>-7943.9610000000002</c:v>
                </c:pt>
                <c:pt idx="3">
                  <c:v>-7820.643</c:v>
                </c:pt>
                <c:pt idx="4">
                  <c:v>-7748.3869999999997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2D3-4F2E-8C7A-8E0F8864A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1721103"/>
        <c:axId val="620372095"/>
      </c:scatterChart>
      <c:valAx>
        <c:axId val="15517211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72095"/>
        <c:crosses val="autoZero"/>
        <c:crossBetween val="midCat"/>
      </c:valAx>
      <c:valAx>
        <c:axId val="620372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172110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Profile</a:t>
            </a:r>
            <a:r>
              <a:rPr lang="en-US" baseline="0"/>
              <a:t> Proportions by Sex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'3step cov'!$L$11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'3step cov'!$J$12:$J$16</c:f>
              <c:strCache>
                <c:ptCount val="5"/>
                <c:pt idx="0">
                  <c:v>Hazardous Drinking</c:v>
                </c:pt>
                <c:pt idx="1">
                  <c:v>August Drinking Spike</c:v>
                </c:pt>
                <c:pt idx="2">
                  <c:v>Increased Moderate Drinking</c:v>
                </c:pt>
                <c:pt idx="3">
                  <c:v>October Drinking Spike</c:v>
                </c:pt>
                <c:pt idx="4">
                  <c:v>Increased Hazard Drinking</c:v>
                </c:pt>
              </c:strCache>
            </c:strRef>
          </c:cat>
          <c:val>
            <c:numRef>
              <c:f>'3step cov'!$L$12:$L$16</c:f>
              <c:numCache>
                <c:formatCode>0.00</c:formatCode>
                <c:ptCount val="5"/>
                <c:pt idx="0">
                  <c:v>4.1433996371398114E-2</c:v>
                </c:pt>
                <c:pt idx="1">
                  <c:v>4.5975181222673946E-2</c:v>
                </c:pt>
                <c:pt idx="2">
                  <c:v>0.35641711354548472</c:v>
                </c:pt>
                <c:pt idx="3">
                  <c:v>0.43489373428628753</c:v>
                </c:pt>
                <c:pt idx="4">
                  <c:v>0.1212799745741558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4D-4449-B034-9D672CD2E295}"/>
            </c:ext>
          </c:extLst>
        </c:ser>
        <c:ser>
          <c:idx val="2"/>
          <c:order val="1"/>
          <c:tx>
            <c:strRef>
              <c:f>'3step cov'!$M$11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'3step cov'!$J$12:$J$16</c:f>
              <c:strCache>
                <c:ptCount val="5"/>
                <c:pt idx="0">
                  <c:v>Hazardous Drinking</c:v>
                </c:pt>
                <c:pt idx="1">
                  <c:v>August Drinking Spike</c:v>
                </c:pt>
                <c:pt idx="2">
                  <c:v>Increased Moderate Drinking</c:v>
                </c:pt>
                <c:pt idx="3">
                  <c:v>October Drinking Spike</c:v>
                </c:pt>
                <c:pt idx="4">
                  <c:v>Increased Hazard Drinking</c:v>
                </c:pt>
              </c:strCache>
            </c:strRef>
          </c:cat>
          <c:val>
            <c:numRef>
              <c:f>'3step cov'!$M$12:$M$16</c:f>
              <c:numCache>
                <c:formatCode>0.00</c:formatCode>
                <c:ptCount val="5"/>
                <c:pt idx="0">
                  <c:v>9.2087454520437331E-2</c:v>
                </c:pt>
                <c:pt idx="1">
                  <c:v>0.10849875715642929</c:v>
                </c:pt>
                <c:pt idx="2">
                  <c:v>0.28251699784393497</c:v>
                </c:pt>
                <c:pt idx="3">
                  <c:v>0.38906200162772459</c:v>
                </c:pt>
                <c:pt idx="4">
                  <c:v>0.12783478885147392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4D-4449-B034-9D672CD2E2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0129791"/>
        <c:axId val="1560253103"/>
      </c:barChart>
      <c:catAx>
        <c:axId val="1560129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0253103"/>
        <c:crosses val="autoZero"/>
        <c:auto val="1"/>
        <c:lblAlgn val="ctr"/>
        <c:lblOffset val="100"/>
        <c:noMultiLvlLbl val="0"/>
      </c:catAx>
      <c:valAx>
        <c:axId val="1560253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0129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Profile</a:t>
            </a:r>
            <a:r>
              <a:rPr lang="en-US" baseline="0"/>
              <a:t> Proportions by Sex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'3step cov'!$L$11</c:f>
              <c:strCache>
                <c:ptCount val="1"/>
                <c:pt idx="0">
                  <c:v>Female</c:v>
                </c:pt>
              </c:strCache>
            </c:strRef>
          </c:tx>
          <c:spPr>
            <a:ln w="2857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55000"/>
                </a:schemeClr>
              </a:solidFill>
              <a:ln w="9525">
                <a:solidFill>
                  <a:schemeClr val="dk1">
                    <a:tint val="55000"/>
                  </a:schemeClr>
                </a:solidFill>
              </a:ln>
              <a:effectLst/>
            </c:spPr>
          </c:marker>
          <c:dPt>
            <c:idx val="3"/>
            <c:marker>
              <c:symbol val="circle"/>
              <c:size val="5"/>
              <c:spPr>
                <a:solidFill>
                  <a:schemeClr val="dk1">
                    <a:tint val="55000"/>
                  </a:schemeClr>
                </a:solidFill>
                <a:ln w="9525">
                  <a:solidFill>
                    <a:schemeClr val="dk1">
                      <a:tint val="5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F31B-4650-B881-611D628216F1}"/>
              </c:ext>
            </c:extLst>
          </c:dPt>
          <c:cat>
            <c:strRef>
              <c:f>'3step cov'!$J$12:$J$16</c:f>
              <c:strCache>
                <c:ptCount val="5"/>
                <c:pt idx="0">
                  <c:v>Hazardous Drinking</c:v>
                </c:pt>
                <c:pt idx="1">
                  <c:v>August Drinking Spike</c:v>
                </c:pt>
                <c:pt idx="2">
                  <c:v>Increased Moderate Drinking</c:v>
                </c:pt>
                <c:pt idx="3">
                  <c:v>October Drinking Spike</c:v>
                </c:pt>
                <c:pt idx="4">
                  <c:v>Increased Hazard Drinking</c:v>
                </c:pt>
              </c:strCache>
            </c:strRef>
          </c:cat>
          <c:val>
            <c:numRef>
              <c:f>'3step cov'!$L$12:$L$16</c:f>
              <c:numCache>
                <c:formatCode>0.00</c:formatCode>
                <c:ptCount val="5"/>
                <c:pt idx="0">
                  <c:v>4.1433996371398114E-2</c:v>
                </c:pt>
                <c:pt idx="1">
                  <c:v>4.5975181222673946E-2</c:v>
                </c:pt>
                <c:pt idx="2">
                  <c:v>0.35641711354548472</c:v>
                </c:pt>
                <c:pt idx="3">
                  <c:v>0.43489373428628753</c:v>
                </c:pt>
                <c:pt idx="4">
                  <c:v>0.1212799745741558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31B-4650-B881-611D628216F1}"/>
            </c:ext>
          </c:extLst>
        </c:ser>
        <c:ser>
          <c:idx val="2"/>
          <c:order val="1"/>
          <c:tx>
            <c:strRef>
              <c:f>'3step cov'!$M$11</c:f>
              <c:strCache>
                <c:ptCount val="1"/>
                <c:pt idx="0">
                  <c:v>Male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75000"/>
                </a:schemeClr>
              </a:solidFill>
              <a:ln w="9525">
                <a:solidFill>
                  <a:schemeClr val="dk1">
                    <a:tint val="75000"/>
                  </a:schemeClr>
                </a:solidFill>
              </a:ln>
              <a:effectLst/>
            </c:spPr>
          </c:marker>
          <c:cat>
            <c:strRef>
              <c:f>'3step cov'!$J$12:$J$16</c:f>
              <c:strCache>
                <c:ptCount val="5"/>
                <c:pt idx="0">
                  <c:v>Hazardous Drinking</c:v>
                </c:pt>
                <c:pt idx="1">
                  <c:v>August Drinking Spike</c:v>
                </c:pt>
                <c:pt idx="2">
                  <c:v>Increased Moderate Drinking</c:v>
                </c:pt>
                <c:pt idx="3">
                  <c:v>October Drinking Spike</c:v>
                </c:pt>
                <c:pt idx="4">
                  <c:v>Increased Hazard Drinking</c:v>
                </c:pt>
              </c:strCache>
            </c:strRef>
          </c:cat>
          <c:val>
            <c:numRef>
              <c:f>'3step cov'!$M$12:$M$16</c:f>
              <c:numCache>
                <c:formatCode>0.00</c:formatCode>
                <c:ptCount val="5"/>
                <c:pt idx="0">
                  <c:v>9.2087454520437331E-2</c:v>
                </c:pt>
                <c:pt idx="1">
                  <c:v>0.10849875715642929</c:v>
                </c:pt>
                <c:pt idx="2">
                  <c:v>0.28251699784393497</c:v>
                </c:pt>
                <c:pt idx="3">
                  <c:v>0.38906200162772459</c:v>
                </c:pt>
                <c:pt idx="4">
                  <c:v>0.12783478885147392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31B-4650-B881-611D62821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0129791"/>
        <c:axId val="1560253103"/>
      </c:lineChart>
      <c:catAx>
        <c:axId val="1560129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0253103"/>
        <c:crosses val="autoZero"/>
        <c:auto val="0"/>
        <c:lblAlgn val="ctr"/>
        <c:lblOffset val="100"/>
        <c:noMultiLvlLbl val="0"/>
      </c:catAx>
      <c:valAx>
        <c:axId val="1560253103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0129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205740</xdr:colOff>
      <xdr:row>0</xdr:row>
      <xdr:rowOff>137160</xdr:rowOff>
    </xdr:from>
    <xdr:to>
      <xdr:col>10</xdr:col>
      <xdr:colOff>365760</xdr:colOff>
      <xdr:row>22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CA546CF-BFC6-4FB3-B518-DCDA75AD7D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266700</xdr:colOff>
      <xdr:row>1</xdr:row>
      <xdr:rowOff>0</xdr:rowOff>
    </xdr:from>
    <xdr:to>
      <xdr:col>18</xdr:col>
      <xdr:colOff>571500</xdr:colOff>
      <xdr:row>16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2B1425F-597C-4676-90CA-4E0489B852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205740</xdr:colOff>
      <xdr:row>23</xdr:row>
      <xdr:rowOff>83820</xdr:rowOff>
    </xdr:from>
    <xdr:to>
      <xdr:col>11</xdr:col>
      <xdr:colOff>457200</xdr:colOff>
      <xdr:row>51</xdr:row>
      <xdr:rowOff>83820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6155B9F-1255-4FE1-AFF0-BB16ADC361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24</xdr:row>
      <xdr:rowOff>0</xdr:rowOff>
    </xdr:from>
    <xdr:to>
      <xdr:col>23</xdr:col>
      <xdr:colOff>152400</xdr:colOff>
      <xdr:row>43</xdr:row>
      <xdr:rowOff>144780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ABF2D9D-8A21-4F9F-864E-59A46E0A5A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54</xdr:row>
      <xdr:rowOff>0</xdr:rowOff>
    </xdr:from>
    <xdr:to>
      <xdr:col>11</xdr:col>
      <xdr:colOff>487680</xdr:colOff>
      <xdr:row>77</xdr:row>
      <xdr:rowOff>22860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C1DFA46-A36C-42CC-B604-9E068EF912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121920</xdr:colOff>
      <xdr:row>53</xdr:row>
      <xdr:rowOff>22860</xdr:rowOff>
    </xdr:from>
    <xdr:to>
      <xdr:col>22</xdr:col>
      <xdr:colOff>220980</xdr:colOff>
      <xdr:row>76</xdr:row>
      <xdr:rowOff>129540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A422045-60E1-4416-94DE-B88BC61FF2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315686</xdr:colOff>
      <xdr:row>1</xdr:row>
      <xdr:rowOff>59871</xdr:rowOff>
    </xdr:from>
    <xdr:to>
      <xdr:col>14</xdr:col>
      <xdr:colOff>551906</xdr:colOff>
      <xdr:row>15</xdr:row>
      <xdr:rowOff>67491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6A10167-1057-459B-A23F-66453D3CEC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1086" y="255814"/>
          <a:ext cx="4503420" cy="27508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0</xdr:colOff>
      <xdr:row>1</xdr:row>
      <xdr:rowOff>0</xdr:rowOff>
    </xdr:from>
    <xdr:to>
      <xdr:col>50</xdr:col>
      <xdr:colOff>259080</xdr:colOff>
      <xdr:row>26</xdr:row>
      <xdr:rowOff>7620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636AC80-863C-45F4-931A-9196A29850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86520" y="190500"/>
          <a:ext cx="14279880" cy="5151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434340</xdr:colOff>
      <xdr:row>24</xdr:row>
      <xdr:rowOff>125505</xdr:rowOff>
    </xdr:from>
    <xdr:to>
      <xdr:col>16</xdr:col>
      <xdr:colOff>129540</xdr:colOff>
      <xdr:row>39</xdr:row>
      <xdr:rowOff>125505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B1B6A55-6BED-4BFB-AB23-B0B0721D3B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530262</xdr:colOff>
      <xdr:row>25</xdr:row>
      <xdr:rowOff>57507</xdr:rowOff>
    </xdr:from>
    <xdr:to>
      <xdr:col>25</xdr:col>
      <xdr:colOff>73062</xdr:colOff>
      <xdr:row>41</xdr:row>
      <xdr:rowOff>133707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0457143-2215-4609-AD7E-2674469F54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4CF39-20AE-4D97-80F8-AC9D2F095EBD}">
  <dimension ref="B1:P2264"/>
  <sheetViews>
    <sheetView workbookViewId="0">
      <selection sqref="A1:D439"/>
    </sheetView>
  </sheetViews>
  <sheetFormatPr defaultRowHeight="14.25" x14ac:dyDescent="0.45"/>
  <cols>
    <col min="2" max="2" width="9" style="4" bestFit="1" customWidth="1"/>
    <col min="8" max="8" width="9" bestFit="1" customWidth="1"/>
  </cols>
  <sheetData>
    <row r="1" spans="2:16" x14ac:dyDescent="0.45">
      <c r="F1" t="s">
        <v>76</v>
      </c>
      <c r="G1" t="s">
        <v>18</v>
      </c>
      <c r="N1" t="s">
        <v>76</v>
      </c>
      <c r="O1" t="s">
        <v>18</v>
      </c>
    </row>
    <row r="2" spans="2:16" x14ac:dyDescent="0.45">
      <c r="B2" s="4">
        <v>-6527.4309999999996</v>
      </c>
      <c r="C2">
        <v>635381</v>
      </c>
      <c r="D2">
        <v>9999</v>
      </c>
      <c r="F2">
        <f>COUNTIF(B2:B10000,"&lt;0")</f>
        <v>438</v>
      </c>
      <c r="G2">
        <f>COUNTIF(B2:B100001,B2)</f>
        <v>237</v>
      </c>
      <c r="J2">
        <v>-6833.2569999999996</v>
      </c>
      <c r="K2">
        <v>981401</v>
      </c>
      <c r="L2">
        <v>4558</v>
      </c>
      <c r="N2">
        <f>COUNTIF(J2:J10000,"&lt;0")</f>
        <v>2263</v>
      </c>
      <c r="O2">
        <f>COUNTIF(J2:J100001,J2)</f>
        <v>440</v>
      </c>
    </row>
    <row r="3" spans="2:16" x14ac:dyDescent="0.45">
      <c r="B3" s="4">
        <v>-6527.4309999999996</v>
      </c>
      <c r="C3">
        <v>403575</v>
      </c>
      <c r="D3">
        <v>5812</v>
      </c>
      <c r="G3">
        <f t="shared" ref="G3:G8" si="0">COUNTIF(B3:B100002,H3)</f>
        <v>0</v>
      </c>
      <c r="H3" s="4">
        <v>-7123.7479999999996</v>
      </c>
      <c r="I3" s="4"/>
      <c r="J3">
        <v>-6833.2569999999996</v>
      </c>
      <c r="K3">
        <v>191781</v>
      </c>
      <c r="L3">
        <v>2318</v>
      </c>
      <c r="O3">
        <f>COUNTIF(J3:J100002,-7627.882)</f>
        <v>0</v>
      </c>
    </row>
    <row r="4" spans="2:16" x14ac:dyDescent="0.45">
      <c r="B4" s="4">
        <v>-6527.4309999999996</v>
      </c>
      <c r="C4">
        <v>543722</v>
      </c>
      <c r="D4">
        <v>4577</v>
      </c>
      <c r="G4">
        <f t="shared" si="0"/>
        <v>0</v>
      </c>
      <c r="H4" s="4">
        <v>-7400.9620000000004</v>
      </c>
      <c r="J4">
        <v>-6833.2569999999996</v>
      </c>
      <c r="K4">
        <v>641965</v>
      </c>
      <c r="L4">
        <v>2699</v>
      </c>
      <c r="O4">
        <f>COUNTIF(J4:J100003,-7411.232)</f>
        <v>91</v>
      </c>
      <c r="P4">
        <v>-7411.232</v>
      </c>
    </row>
    <row r="5" spans="2:16" x14ac:dyDescent="0.45">
      <c r="B5" s="4">
        <v>-6527.4309999999996</v>
      </c>
      <c r="C5">
        <v>656019</v>
      </c>
      <c r="D5">
        <v>8446</v>
      </c>
      <c r="G5">
        <f t="shared" si="0"/>
        <v>0</v>
      </c>
      <c r="H5" s="4">
        <v>-7669.96</v>
      </c>
      <c r="J5">
        <v>-6833.2569999999996</v>
      </c>
      <c r="K5">
        <v>224151</v>
      </c>
      <c r="L5">
        <v>973</v>
      </c>
      <c r="O5">
        <f>COUNTIF(J5:J100004,-7429.617)</f>
        <v>27</v>
      </c>
      <c r="P5">
        <v>-7429.6170000000002</v>
      </c>
    </row>
    <row r="6" spans="2:16" x14ac:dyDescent="0.45">
      <c r="B6" s="4">
        <v>-6527.4309999999996</v>
      </c>
      <c r="C6">
        <v>860102</v>
      </c>
      <c r="D6">
        <v>495</v>
      </c>
      <c r="G6">
        <f t="shared" si="0"/>
        <v>0</v>
      </c>
      <c r="H6" s="4">
        <v>-7660.68</v>
      </c>
      <c r="J6">
        <v>-6833.2569999999996</v>
      </c>
      <c r="K6">
        <v>424223</v>
      </c>
      <c r="L6">
        <v>900</v>
      </c>
      <c r="O6">
        <f>COUNTIF(J6:J100005,P6)</f>
        <v>31</v>
      </c>
      <c r="P6">
        <v>-7616.6819999999998</v>
      </c>
    </row>
    <row r="7" spans="2:16" x14ac:dyDescent="0.45">
      <c r="B7" s="4">
        <v>-6527.4309999999996</v>
      </c>
      <c r="C7">
        <v>87586</v>
      </c>
      <c r="D7">
        <v>871</v>
      </c>
      <c r="G7">
        <f t="shared" si="0"/>
        <v>0</v>
      </c>
      <c r="H7" s="4"/>
      <c r="J7">
        <v>-6833.2569999999996</v>
      </c>
      <c r="K7">
        <v>806409</v>
      </c>
      <c r="L7">
        <v>2747</v>
      </c>
      <c r="O7">
        <f>COUNTIF(J7:J100006,P7)</f>
        <v>0</v>
      </c>
      <c r="P7">
        <v>-7686.1530000000002</v>
      </c>
    </row>
    <row r="8" spans="2:16" x14ac:dyDescent="0.45">
      <c r="B8" s="4">
        <v>-6527.4309999999996</v>
      </c>
      <c r="C8">
        <v>117391</v>
      </c>
      <c r="D8">
        <v>710</v>
      </c>
      <c r="G8">
        <f t="shared" si="0"/>
        <v>0</v>
      </c>
      <c r="J8">
        <v>-6833.2569999999996</v>
      </c>
      <c r="K8">
        <v>675953</v>
      </c>
      <c r="L8">
        <v>1562</v>
      </c>
    </row>
    <row r="9" spans="2:16" x14ac:dyDescent="0.45">
      <c r="B9" s="4">
        <v>-6527.4309999999996</v>
      </c>
      <c r="C9">
        <v>124829</v>
      </c>
      <c r="D9">
        <v>1292</v>
      </c>
      <c r="G9">
        <f>SUM(G2:G8)</f>
        <v>237</v>
      </c>
      <c r="J9">
        <v>-6833.2569999999996</v>
      </c>
      <c r="K9">
        <v>232480</v>
      </c>
      <c r="L9">
        <v>3496</v>
      </c>
    </row>
    <row r="10" spans="2:16" x14ac:dyDescent="0.45">
      <c r="B10" s="4">
        <v>-6527.4309999999996</v>
      </c>
      <c r="C10">
        <v>651813</v>
      </c>
      <c r="D10">
        <v>5382</v>
      </c>
      <c r="J10">
        <v>-6833.2569999999996</v>
      </c>
      <c r="K10">
        <v>953843</v>
      </c>
      <c r="L10">
        <v>651</v>
      </c>
    </row>
    <row r="11" spans="2:16" x14ac:dyDescent="0.45">
      <c r="B11" s="4">
        <v>-6527.4309999999996</v>
      </c>
      <c r="C11">
        <v>386312</v>
      </c>
      <c r="D11">
        <v>5629</v>
      </c>
      <c r="J11">
        <v>-6833.2569999999996</v>
      </c>
      <c r="K11">
        <v>11397</v>
      </c>
      <c r="L11">
        <v>944</v>
      </c>
    </row>
    <row r="12" spans="2:16" x14ac:dyDescent="0.45">
      <c r="B12" s="4">
        <v>-6527.4309999999996</v>
      </c>
      <c r="C12">
        <v>721012</v>
      </c>
      <c r="D12">
        <v>4867</v>
      </c>
      <c r="J12">
        <v>-6833.2569999999996</v>
      </c>
      <c r="K12">
        <v>633668</v>
      </c>
      <c r="L12">
        <v>2874</v>
      </c>
    </row>
    <row r="13" spans="2:16" x14ac:dyDescent="0.45">
      <c r="B13" s="4">
        <v>-6527.4309999999996</v>
      </c>
      <c r="C13">
        <v>635624</v>
      </c>
      <c r="D13">
        <v>5371</v>
      </c>
      <c r="J13">
        <v>-6833.2569999999996</v>
      </c>
      <c r="K13">
        <v>331259</v>
      </c>
      <c r="L13">
        <v>1947</v>
      </c>
    </row>
    <row r="14" spans="2:16" x14ac:dyDescent="0.45">
      <c r="B14" s="4">
        <v>-6527.4309999999996</v>
      </c>
      <c r="C14">
        <v>548630</v>
      </c>
      <c r="D14">
        <v>8588</v>
      </c>
      <c r="J14">
        <v>-6833.2569999999996</v>
      </c>
      <c r="K14">
        <v>448994</v>
      </c>
      <c r="L14">
        <v>2445</v>
      </c>
    </row>
    <row r="15" spans="2:16" x14ac:dyDescent="0.45">
      <c r="B15" s="4">
        <v>-6527.4309999999996</v>
      </c>
      <c r="C15">
        <v>227770</v>
      </c>
      <c r="D15">
        <v>3166</v>
      </c>
      <c r="J15">
        <v>-6833.2569999999996</v>
      </c>
      <c r="K15">
        <v>564572</v>
      </c>
      <c r="L15">
        <v>2893</v>
      </c>
    </row>
    <row r="16" spans="2:16" x14ac:dyDescent="0.45">
      <c r="B16" s="4">
        <v>-6527.4309999999996</v>
      </c>
      <c r="C16">
        <v>867690</v>
      </c>
      <c r="D16">
        <v>3543</v>
      </c>
      <c r="J16">
        <v>-6833.2569999999996</v>
      </c>
      <c r="K16">
        <v>560824</v>
      </c>
      <c r="L16">
        <v>3578</v>
      </c>
    </row>
    <row r="17" spans="2:12" x14ac:dyDescent="0.45">
      <c r="B17" s="4">
        <v>-6527.4309999999996</v>
      </c>
      <c r="C17">
        <v>447198</v>
      </c>
      <c r="D17">
        <v>7824</v>
      </c>
      <c r="J17">
        <v>-6833.2569999999996</v>
      </c>
      <c r="K17">
        <v>50642</v>
      </c>
      <c r="L17">
        <v>4236</v>
      </c>
    </row>
    <row r="18" spans="2:12" x14ac:dyDescent="0.45">
      <c r="B18" s="4">
        <v>-6527.4309999999996</v>
      </c>
      <c r="C18">
        <v>605565</v>
      </c>
      <c r="D18">
        <v>404</v>
      </c>
      <c r="J18">
        <v>-6833.2569999999996</v>
      </c>
      <c r="K18">
        <v>742688</v>
      </c>
      <c r="L18">
        <v>594</v>
      </c>
    </row>
    <row r="19" spans="2:12" x14ac:dyDescent="0.45">
      <c r="B19" s="4">
        <v>-6527.4309999999996</v>
      </c>
      <c r="C19">
        <v>673901</v>
      </c>
      <c r="D19">
        <v>8632</v>
      </c>
      <c r="J19">
        <v>-6833.2569999999996</v>
      </c>
      <c r="K19">
        <v>902684</v>
      </c>
      <c r="L19">
        <v>4829</v>
      </c>
    </row>
    <row r="20" spans="2:12" x14ac:dyDescent="0.45">
      <c r="B20" s="4">
        <v>-6527.4309999999996</v>
      </c>
      <c r="C20">
        <v>738293</v>
      </c>
      <c r="D20">
        <v>2836</v>
      </c>
      <c r="J20">
        <v>-6833.2569999999996</v>
      </c>
      <c r="K20">
        <v>885099</v>
      </c>
      <c r="L20">
        <v>1320</v>
      </c>
    </row>
    <row r="21" spans="2:12" x14ac:dyDescent="0.45">
      <c r="B21" s="4">
        <v>-6527.4309999999996</v>
      </c>
      <c r="C21">
        <v>710771</v>
      </c>
      <c r="D21">
        <v>5070</v>
      </c>
      <c r="J21">
        <v>-6833.2569999999996</v>
      </c>
      <c r="K21">
        <v>446548</v>
      </c>
      <c r="L21">
        <v>3875</v>
      </c>
    </row>
    <row r="22" spans="2:12" x14ac:dyDescent="0.45">
      <c r="B22" s="4">
        <v>-6527.4309999999996</v>
      </c>
      <c r="C22">
        <v>524326</v>
      </c>
      <c r="D22">
        <v>8111</v>
      </c>
      <c r="J22">
        <v>-6833.2569999999996</v>
      </c>
      <c r="K22">
        <v>937727</v>
      </c>
      <c r="L22">
        <v>1011</v>
      </c>
    </row>
    <row r="23" spans="2:12" x14ac:dyDescent="0.45">
      <c r="B23" s="4">
        <v>-6527.4309999999996</v>
      </c>
      <c r="C23">
        <v>720663</v>
      </c>
      <c r="D23">
        <v>3478</v>
      </c>
      <c r="J23">
        <v>-6833.2569999999996</v>
      </c>
      <c r="K23">
        <v>834000</v>
      </c>
      <c r="L23">
        <v>4886</v>
      </c>
    </row>
    <row r="24" spans="2:12" x14ac:dyDescent="0.45">
      <c r="B24" s="4">
        <v>-6527.4309999999996</v>
      </c>
      <c r="C24">
        <v>557717</v>
      </c>
      <c r="D24">
        <v>6390</v>
      </c>
      <c r="J24">
        <v>-6833.2569999999996</v>
      </c>
      <c r="K24">
        <v>420910</v>
      </c>
      <c r="L24">
        <v>928</v>
      </c>
    </row>
    <row r="25" spans="2:12" x14ac:dyDescent="0.45">
      <c r="B25" s="4">
        <v>-6527.4309999999996</v>
      </c>
      <c r="C25">
        <v>769156</v>
      </c>
      <c r="D25">
        <v>6508</v>
      </c>
      <c r="J25">
        <v>-6833.2569999999996</v>
      </c>
      <c r="K25">
        <v>859041</v>
      </c>
      <c r="L25">
        <v>2096</v>
      </c>
    </row>
    <row r="26" spans="2:12" x14ac:dyDescent="0.45">
      <c r="B26" s="4">
        <v>-6527.4309999999996</v>
      </c>
      <c r="C26">
        <v>856614</v>
      </c>
      <c r="D26">
        <v>4595</v>
      </c>
      <c r="J26">
        <v>-6833.2569999999996</v>
      </c>
      <c r="K26">
        <v>763285</v>
      </c>
      <c r="L26">
        <v>620</v>
      </c>
    </row>
    <row r="27" spans="2:12" x14ac:dyDescent="0.45">
      <c r="B27" s="4">
        <v>-6527.4309999999996</v>
      </c>
      <c r="C27">
        <v>184656</v>
      </c>
      <c r="D27">
        <v>1978</v>
      </c>
      <c r="J27">
        <v>-6833.2569999999996</v>
      </c>
      <c r="K27">
        <v>659008</v>
      </c>
      <c r="L27">
        <v>3762</v>
      </c>
    </row>
    <row r="28" spans="2:12" x14ac:dyDescent="0.45">
      <c r="B28" s="4">
        <v>-6527.4309999999996</v>
      </c>
      <c r="C28">
        <v>318742</v>
      </c>
      <c r="D28">
        <v>1812</v>
      </c>
      <c r="J28">
        <v>-6833.2569999999996</v>
      </c>
      <c r="K28">
        <v>570805</v>
      </c>
      <c r="L28">
        <v>4863</v>
      </c>
    </row>
    <row r="29" spans="2:12" x14ac:dyDescent="0.45">
      <c r="B29" s="4">
        <v>-6527.4309999999996</v>
      </c>
      <c r="C29">
        <v>216091</v>
      </c>
      <c r="D29">
        <v>1670</v>
      </c>
      <c r="J29">
        <v>-6833.2569999999996</v>
      </c>
      <c r="K29">
        <v>626266</v>
      </c>
      <c r="L29">
        <v>4880</v>
      </c>
    </row>
    <row r="30" spans="2:12" x14ac:dyDescent="0.45">
      <c r="B30" s="4">
        <v>-6527.4309999999996</v>
      </c>
      <c r="C30">
        <v>149797</v>
      </c>
      <c r="D30">
        <v>6190</v>
      </c>
      <c r="J30">
        <v>-6833.2569999999996</v>
      </c>
      <c r="K30">
        <v>953278</v>
      </c>
      <c r="L30">
        <v>2916</v>
      </c>
    </row>
    <row r="31" spans="2:12" x14ac:dyDescent="0.45">
      <c r="B31" s="4">
        <v>-6527.4309999999996</v>
      </c>
      <c r="C31">
        <v>219306</v>
      </c>
      <c r="D31">
        <v>6751</v>
      </c>
      <c r="J31">
        <v>-6833.2569999999996</v>
      </c>
      <c r="K31">
        <v>666197</v>
      </c>
      <c r="L31">
        <v>3650</v>
      </c>
    </row>
    <row r="32" spans="2:12" x14ac:dyDescent="0.45">
      <c r="B32" s="4">
        <v>-6527.4309999999996</v>
      </c>
      <c r="C32">
        <v>408361</v>
      </c>
      <c r="D32">
        <v>8987</v>
      </c>
      <c r="J32">
        <v>-6833.2569999999996</v>
      </c>
      <c r="K32">
        <v>449171</v>
      </c>
      <c r="L32">
        <v>1260</v>
      </c>
    </row>
    <row r="33" spans="2:12" x14ac:dyDescent="0.45">
      <c r="B33" s="4">
        <v>-6527.4309999999996</v>
      </c>
      <c r="C33">
        <v>449600</v>
      </c>
      <c r="D33">
        <v>6920</v>
      </c>
      <c r="J33">
        <v>-6833.2569999999996</v>
      </c>
      <c r="K33">
        <v>660368</v>
      </c>
      <c r="L33">
        <v>2570</v>
      </c>
    </row>
    <row r="34" spans="2:12" x14ac:dyDescent="0.45">
      <c r="B34" s="4">
        <v>-6527.4309999999996</v>
      </c>
      <c r="C34">
        <v>121935</v>
      </c>
      <c r="D34">
        <v>8434</v>
      </c>
      <c r="J34">
        <v>-6833.2569999999996</v>
      </c>
      <c r="K34">
        <v>96941</v>
      </c>
      <c r="L34">
        <v>890</v>
      </c>
    </row>
    <row r="35" spans="2:12" x14ac:dyDescent="0.45">
      <c r="B35" s="4">
        <v>-6527.4309999999996</v>
      </c>
      <c r="C35">
        <v>679944</v>
      </c>
      <c r="D35">
        <v>8811</v>
      </c>
      <c r="J35">
        <v>-6833.2569999999996</v>
      </c>
      <c r="K35">
        <v>185329</v>
      </c>
      <c r="L35">
        <v>2145</v>
      </c>
    </row>
    <row r="36" spans="2:12" x14ac:dyDescent="0.45">
      <c r="B36" s="4">
        <v>-6527.4309999999996</v>
      </c>
      <c r="C36">
        <v>13921</v>
      </c>
      <c r="D36">
        <v>6843</v>
      </c>
      <c r="J36">
        <v>-6833.2569999999996</v>
      </c>
      <c r="K36">
        <v>896135</v>
      </c>
      <c r="L36">
        <v>2189</v>
      </c>
    </row>
    <row r="37" spans="2:12" x14ac:dyDescent="0.45">
      <c r="B37" s="4">
        <v>-6527.4309999999996</v>
      </c>
      <c r="C37">
        <v>993988</v>
      </c>
      <c r="D37">
        <v>7484</v>
      </c>
      <c r="J37">
        <v>-6833.2569999999996</v>
      </c>
      <c r="K37">
        <v>193238</v>
      </c>
      <c r="L37">
        <v>4498</v>
      </c>
    </row>
    <row r="38" spans="2:12" x14ac:dyDescent="0.45">
      <c r="B38" s="4">
        <v>-6527.4309999999996</v>
      </c>
      <c r="C38">
        <v>492644</v>
      </c>
      <c r="D38">
        <v>2368</v>
      </c>
      <c r="J38">
        <v>-6833.2569999999996</v>
      </c>
      <c r="K38">
        <v>859223</v>
      </c>
      <c r="L38">
        <v>1363</v>
      </c>
    </row>
    <row r="39" spans="2:12" x14ac:dyDescent="0.45">
      <c r="B39" s="4">
        <v>-6527.4309999999996</v>
      </c>
      <c r="C39">
        <v>965287</v>
      </c>
      <c r="D39">
        <v>5584</v>
      </c>
      <c r="J39">
        <v>-6833.2569999999996</v>
      </c>
      <c r="K39">
        <v>461866</v>
      </c>
      <c r="L39">
        <v>722</v>
      </c>
    </row>
    <row r="40" spans="2:12" x14ac:dyDescent="0.45">
      <c r="B40" s="4">
        <v>-6527.4309999999996</v>
      </c>
      <c r="C40">
        <v>718141</v>
      </c>
      <c r="D40">
        <v>5880</v>
      </c>
      <c r="J40">
        <v>-6833.2569999999996</v>
      </c>
      <c r="K40">
        <v>884737</v>
      </c>
      <c r="L40">
        <v>3225</v>
      </c>
    </row>
    <row r="41" spans="2:12" x14ac:dyDescent="0.45">
      <c r="B41" s="4">
        <v>-6527.4309999999996</v>
      </c>
      <c r="C41">
        <v>392300</v>
      </c>
      <c r="D41">
        <v>3962</v>
      </c>
      <c r="J41">
        <v>-6833.2569999999996</v>
      </c>
      <c r="K41">
        <v>913220</v>
      </c>
      <c r="L41">
        <v>3990</v>
      </c>
    </row>
    <row r="42" spans="2:12" x14ac:dyDescent="0.45">
      <c r="B42" s="4">
        <v>-6527.4309999999996</v>
      </c>
      <c r="C42">
        <v>290171</v>
      </c>
      <c r="D42">
        <v>3413</v>
      </c>
      <c r="J42">
        <v>-6833.2569999999996</v>
      </c>
      <c r="K42">
        <v>483374</v>
      </c>
      <c r="L42">
        <v>4585</v>
      </c>
    </row>
    <row r="43" spans="2:12" x14ac:dyDescent="0.45">
      <c r="B43" s="4">
        <v>-6527.4309999999996</v>
      </c>
      <c r="C43">
        <v>613381</v>
      </c>
      <c r="D43">
        <v>7075</v>
      </c>
      <c r="J43">
        <v>-6833.2569999999996</v>
      </c>
      <c r="K43">
        <v>432857</v>
      </c>
      <c r="L43">
        <v>4963</v>
      </c>
    </row>
    <row r="44" spans="2:12" x14ac:dyDescent="0.45">
      <c r="B44" s="4">
        <v>-6527.4309999999996</v>
      </c>
      <c r="C44">
        <v>769797</v>
      </c>
      <c r="D44">
        <v>1429</v>
      </c>
      <c r="J44">
        <v>-6833.2569999999996</v>
      </c>
      <c r="K44">
        <v>235356</v>
      </c>
      <c r="L44">
        <v>2878</v>
      </c>
    </row>
    <row r="45" spans="2:12" x14ac:dyDescent="0.45">
      <c r="B45" s="4">
        <v>-6527.4309999999996</v>
      </c>
      <c r="C45">
        <v>88407</v>
      </c>
      <c r="D45">
        <v>6844</v>
      </c>
      <c r="J45">
        <v>-6833.2569999999996</v>
      </c>
      <c r="K45">
        <v>185823</v>
      </c>
      <c r="L45">
        <v>3369</v>
      </c>
    </row>
    <row r="46" spans="2:12" x14ac:dyDescent="0.45">
      <c r="B46" s="4">
        <v>-6527.4309999999996</v>
      </c>
      <c r="C46">
        <v>839073</v>
      </c>
      <c r="D46">
        <v>4626</v>
      </c>
      <c r="J46">
        <v>-6833.2569999999996</v>
      </c>
      <c r="K46">
        <v>177175</v>
      </c>
      <c r="L46">
        <v>851</v>
      </c>
    </row>
    <row r="47" spans="2:12" x14ac:dyDescent="0.45">
      <c r="B47" s="4">
        <v>-6527.4309999999996</v>
      </c>
      <c r="C47">
        <v>318630</v>
      </c>
      <c r="D47">
        <v>6935</v>
      </c>
      <c r="J47">
        <v>-6833.2569999999996</v>
      </c>
      <c r="K47">
        <v>378530</v>
      </c>
      <c r="L47">
        <v>1919</v>
      </c>
    </row>
    <row r="48" spans="2:12" x14ac:dyDescent="0.45">
      <c r="B48" s="4">
        <v>-6527.4309999999996</v>
      </c>
      <c r="C48">
        <v>338911</v>
      </c>
      <c r="D48">
        <v>4604</v>
      </c>
      <c r="J48">
        <v>-6833.2569999999996</v>
      </c>
      <c r="K48">
        <v>975432</v>
      </c>
      <c r="L48">
        <v>4126</v>
      </c>
    </row>
    <row r="49" spans="2:12" x14ac:dyDescent="0.45">
      <c r="B49" s="4">
        <v>-6527.4309999999996</v>
      </c>
      <c r="C49">
        <v>318757</v>
      </c>
      <c r="D49">
        <v>8720</v>
      </c>
      <c r="J49">
        <v>-6833.2569999999996</v>
      </c>
      <c r="K49">
        <v>928624</v>
      </c>
      <c r="L49">
        <v>981</v>
      </c>
    </row>
    <row r="50" spans="2:12" x14ac:dyDescent="0.45">
      <c r="B50" s="4">
        <v>-6527.4309999999996</v>
      </c>
      <c r="C50">
        <v>837992</v>
      </c>
      <c r="D50">
        <v>3104</v>
      </c>
      <c r="J50">
        <v>-6833.2569999999996</v>
      </c>
      <c r="K50">
        <v>69133</v>
      </c>
      <c r="L50">
        <v>1097</v>
      </c>
    </row>
    <row r="51" spans="2:12" x14ac:dyDescent="0.45">
      <c r="B51" s="4">
        <v>-6527.4309999999996</v>
      </c>
      <c r="C51">
        <v>547069</v>
      </c>
      <c r="D51">
        <v>5398</v>
      </c>
      <c r="J51">
        <v>-6833.2569999999996</v>
      </c>
      <c r="K51">
        <v>712531</v>
      </c>
      <c r="L51">
        <v>631</v>
      </c>
    </row>
    <row r="52" spans="2:12" x14ac:dyDescent="0.45">
      <c r="B52" s="4">
        <v>-6527.4309999999996</v>
      </c>
      <c r="C52">
        <v>960485</v>
      </c>
      <c r="D52">
        <v>4433</v>
      </c>
      <c r="J52">
        <v>-6833.2569999999996</v>
      </c>
      <c r="K52">
        <v>266340</v>
      </c>
      <c r="L52">
        <v>683</v>
      </c>
    </row>
    <row r="53" spans="2:12" x14ac:dyDescent="0.45">
      <c r="B53" s="4">
        <v>-6527.4309999999996</v>
      </c>
      <c r="C53">
        <v>673203</v>
      </c>
      <c r="D53">
        <v>5261</v>
      </c>
      <c r="J53">
        <v>-6833.2569999999996</v>
      </c>
      <c r="K53">
        <v>639911</v>
      </c>
      <c r="L53">
        <v>3945</v>
      </c>
    </row>
    <row r="54" spans="2:12" x14ac:dyDescent="0.45">
      <c r="B54" s="4">
        <v>-6527.4309999999996</v>
      </c>
      <c r="C54">
        <v>448012</v>
      </c>
      <c r="D54">
        <v>7413</v>
      </c>
      <c r="J54">
        <v>-6833.2569999999996</v>
      </c>
      <c r="K54">
        <v>937477</v>
      </c>
      <c r="L54">
        <v>4146</v>
      </c>
    </row>
    <row r="55" spans="2:12" x14ac:dyDescent="0.45">
      <c r="B55" s="4">
        <v>-6527.4309999999996</v>
      </c>
      <c r="C55">
        <v>383791</v>
      </c>
      <c r="D55">
        <v>3373</v>
      </c>
      <c r="J55">
        <v>-6833.2569999999996</v>
      </c>
      <c r="K55">
        <v>158701</v>
      </c>
      <c r="L55">
        <v>1058</v>
      </c>
    </row>
    <row r="56" spans="2:12" x14ac:dyDescent="0.45">
      <c r="B56" s="4">
        <v>-6527.4309999999996</v>
      </c>
      <c r="C56">
        <v>32422</v>
      </c>
      <c r="D56">
        <v>3759</v>
      </c>
      <c r="J56">
        <v>-6833.2569999999996</v>
      </c>
      <c r="K56">
        <v>293584</v>
      </c>
      <c r="L56">
        <v>4316</v>
      </c>
    </row>
    <row r="57" spans="2:12" x14ac:dyDescent="0.45">
      <c r="B57" s="4">
        <v>-6527.4309999999996</v>
      </c>
      <c r="C57">
        <v>923418</v>
      </c>
      <c r="D57">
        <v>8326</v>
      </c>
      <c r="J57">
        <v>-6833.2569999999996</v>
      </c>
      <c r="K57">
        <v>575827</v>
      </c>
      <c r="L57">
        <v>3367</v>
      </c>
    </row>
    <row r="58" spans="2:12" x14ac:dyDescent="0.45">
      <c r="B58" s="4">
        <v>-6527.4309999999996</v>
      </c>
      <c r="C58">
        <v>496344</v>
      </c>
      <c r="D58">
        <v>808</v>
      </c>
      <c r="J58">
        <v>-6833.2569999999996</v>
      </c>
      <c r="K58">
        <v>153450</v>
      </c>
      <c r="L58">
        <v>4570</v>
      </c>
    </row>
    <row r="59" spans="2:12" x14ac:dyDescent="0.45">
      <c r="B59" s="4">
        <v>-6527.4309999999996</v>
      </c>
      <c r="C59">
        <v>418686</v>
      </c>
      <c r="D59">
        <v>338</v>
      </c>
      <c r="J59">
        <v>-6833.2569999999996</v>
      </c>
      <c r="K59">
        <v>850506</v>
      </c>
      <c r="L59">
        <v>2759</v>
      </c>
    </row>
    <row r="60" spans="2:12" x14ac:dyDescent="0.45">
      <c r="B60" s="4">
        <v>-6527.4309999999996</v>
      </c>
      <c r="C60">
        <v>725526</v>
      </c>
      <c r="D60">
        <v>5313</v>
      </c>
      <c r="J60">
        <v>-6833.2569999999996</v>
      </c>
      <c r="K60">
        <v>679534</v>
      </c>
      <c r="L60">
        <v>4005</v>
      </c>
    </row>
    <row r="61" spans="2:12" x14ac:dyDescent="0.45">
      <c r="B61" s="4">
        <v>-6527.4309999999996</v>
      </c>
      <c r="C61">
        <v>203536</v>
      </c>
      <c r="D61">
        <v>7979</v>
      </c>
      <c r="J61">
        <v>-6833.2569999999996</v>
      </c>
      <c r="K61">
        <v>389538</v>
      </c>
      <c r="L61">
        <v>2052</v>
      </c>
    </row>
    <row r="62" spans="2:12" x14ac:dyDescent="0.45">
      <c r="B62" s="4">
        <v>-6527.4309999999996</v>
      </c>
      <c r="C62">
        <v>677344</v>
      </c>
      <c r="D62">
        <v>5333</v>
      </c>
      <c r="J62">
        <v>-6833.2569999999996</v>
      </c>
      <c r="K62">
        <v>321930</v>
      </c>
      <c r="L62">
        <v>4758</v>
      </c>
    </row>
    <row r="63" spans="2:12" x14ac:dyDescent="0.45">
      <c r="B63" s="4">
        <v>-6527.4309999999996</v>
      </c>
      <c r="C63">
        <v>859201</v>
      </c>
      <c r="D63">
        <v>5623</v>
      </c>
      <c r="J63">
        <v>-6833.2569999999996</v>
      </c>
      <c r="K63">
        <v>597547</v>
      </c>
      <c r="L63">
        <v>2502</v>
      </c>
    </row>
    <row r="64" spans="2:12" x14ac:dyDescent="0.45">
      <c r="B64" s="4">
        <v>-6527.4309999999996</v>
      </c>
      <c r="C64">
        <v>658707</v>
      </c>
      <c r="D64">
        <v>5909</v>
      </c>
      <c r="J64">
        <v>-6833.2569999999996</v>
      </c>
      <c r="K64">
        <v>522936</v>
      </c>
      <c r="L64">
        <v>2978</v>
      </c>
    </row>
    <row r="65" spans="2:12" x14ac:dyDescent="0.45">
      <c r="B65" s="4">
        <v>-6527.4309999999996</v>
      </c>
      <c r="C65">
        <v>735183</v>
      </c>
      <c r="D65">
        <v>1666</v>
      </c>
      <c r="J65">
        <v>-6833.2569999999996</v>
      </c>
      <c r="K65">
        <v>269990</v>
      </c>
      <c r="L65">
        <v>3326</v>
      </c>
    </row>
    <row r="66" spans="2:12" x14ac:dyDescent="0.45">
      <c r="B66" s="4">
        <v>-6527.4309999999996</v>
      </c>
      <c r="C66">
        <v>200041</v>
      </c>
      <c r="D66">
        <v>810</v>
      </c>
      <c r="J66">
        <v>-6833.2569999999996</v>
      </c>
      <c r="K66">
        <v>245878</v>
      </c>
      <c r="L66">
        <v>3393</v>
      </c>
    </row>
    <row r="67" spans="2:12" x14ac:dyDescent="0.45">
      <c r="B67" s="4">
        <v>-6527.4309999999996</v>
      </c>
      <c r="C67">
        <v>618385</v>
      </c>
      <c r="D67">
        <v>3050</v>
      </c>
      <c r="J67">
        <v>-6833.2569999999996</v>
      </c>
      <c r="K67">
        <v>845304</v>
      </c>
      <c r="L67">
        <v>4232</v>
      </c>
    </row>
    <row r="68" spans="2:12" x14ac:dyDescent="0.45">
      <c r="B68" s="4">
        <v>-6527.4309999999996</v>
      </c>
      <c r="C68">
        <v>486324</v>
      </c>
      <c r="D68">
        <v>7199</v>
      </c>
      <c r="J68">
        <v>-6833.2569999999996</v>
      </c>
      <c r="K68">
        <v>15715</v>
      </c>
      <c r="L68">
        <v>274</v>
      </c>
    </row>
    <row r="69" spans="2:12" x14ac:dyDescent="0.45">
      <c r="B69" s="4">
        <v>-6527.4309999999996</v>
      </c>
      <c r="C69">
        <v>474013</v>
      </c>
      <c r="D69">
        <v>7485</v>
      </c>
      <c r="J69">
        <v>-6833.2569999999996</v>
      </c>
      <c r="K69">
        <v>995881</v>
      </c>
      <c r="L69">
        <v>4723</v>
      </c>
    </row>
    <row r="70" spans="2:12" x14ac:dyDescent="0.45">
      <c r="B70" s="4">
        <v>-6527.4309999999996</v>
      </c>
      <c r="C70">
        <v>321005</v>
      </c>
      <c r="D70">
        <v>7012</v>
      </c>
      <c r="J70">
        <v>-6833.2569999999996</v>
      </c>
      <c r="K70">
        <v>751592</v>
      </c>
      <c r="L70">
        <v>3458</v>
      </c>
    </row>
    <row r="71" spans="2:12" x14ac:dyDescent="0.45">
      <c r="B71" s="4">
        <v>-6527.4309999999996</v>
      </c>
      <c r="C71">
        <v>254676</v>
      </c>
      <c r="D71">
        <v>5682</v>
      </c>
      <c r="J71">
        <v>-6833.2569999999996</v>
      </c>
      <c r="K71">
        <v>980970</v>
      </c>
      <c r="L71">
        <v>894</v>
      </c>
    </row>
    <row r="72" spans="2:12" x14ac:dyDescent="0.45">
      <c r="B72" s="4">
        <v>-6527.4309999999996</v>
      </c>
      <c r="C72">
        <v>866036</v>
      </c>
      <c r="D72">
        <v>6901</v>
      </c>
      <c r="J72">
        <v>-6833.2569999999996</v>
      </c>
      <c r="K72">
        <v>944500</v>
      </c>
      <c r="L72">
        <v>4041</v>
      </c>
    </row>
    <row r="73" spans="2:12" x14ac:dyDescent="0.45">
      <c r="B73" s="4">
        <v>-6527.4309999999996</v>
      </c>
      <c r="C73">
        <v>487250</v>
      </c>
      <c r="D73">
        <v>8531</v>
      </c>
      <c r="J73">
        <v>-6833.2569999999996</v>
      </c>
      <c r="K73">
        <v>584838</v>
      </c>
      <c r="L73">
        <v>4181</v>
      </c>
    </row>
    <row r="74" spans="2:12" x14ac:dyDescent="0.45">
      <c r="B74" s="4">
        <v>-6527.4309999999996</v>
      </c>
      <c r="C74">
        <v>662987</v>
      </c>
      <c r="D74">
        <v>6062</v>
      </c>
      <c r="J74">
        <v>-6833.2569999999996</v>
      </c>
      <c r="K74">
        <v>685765</v>
      </c>
      <c r="L74">
        <v>2244</v>
      </c>
    </row>
    <row r="75" spans="2:12" x14ac:dyDescent="0.45">
      <c r="B75" s="4">
        <v>-6527.4309999999996</v>
      </c>
      <c r="C75">
        <v>535763</v>
      </c>
      <c r="D75">
        <v>5573</v>
      </c>
      <c r="J75">
        <v>-6833.2569999999996</v>
      </c>
      <c r="K75">
        <v>364689</v>
      </c>
      <c r="L75">
        <v>1237</v>
      </c>
    </row>
    <row r="76" spans="2:12" x14ac:dyDescent="0.45">
      <c r="B76" s="4">
        <v>-6527.4309999999996</v>
      </c>
      <c r="C76">
        <v>685657</v>
      </c>
      <c r="D76">
        <v>69</v>
      </c>
      <c r="J76">
        <v>-6833.2569999999996</v>
      </c>
      <c r="K76">
        <v>618469</v>
      </c>
      <c r="L76">
        <v>4990</v>
      </c>
    </row>
    <row r="77" spans="2:12" x14ac:dyDescent="0.45">
      <c r="B77" s="4">
        <v>-6527.4309999999996</v>
      </c>
      <c r="C77">
        <v>926659</v>
      </c>
      <c r="D77">
        <v>3548</v>
      </c>
      <c r="J77">
        <v>-6833.2569999999996</v>
      </c>
      <c r="K77">
        <v>971770</v>
      </c>
      <c r="L77">
        <v>2708</v>
      </c>
    </row>
    <row r="78" spans="2:12" x14ac:dyDescent="0.45">
      <c r="B78" s="4">
        <v>-6527.4309999999996</v>
      </c>
      <c r="C78">
        <v>251758</v>
      </c>
      <c r="D78">
        <v>8064</v>
      </c>
      <c r="J78">
        <v>-6833.2569999999996</v>
      </c>
      <c r="K78">
        <v>341365</v>
      </c>
      <c r="L78">
        <v>2794</v>
      </c>
    </row>
    <row r="79" spans="2:12" x14ac:dyDescent="0.45">
      <c r="B79" s="4">
        <v>-6527.4309999999996</v>
      </c>
      <c r="C79">
        <v>473436</v>
      </c>
      <c r="D79">
        <v>2427</v>
      </c>
      <c r="J79">
        <v>-6833.2569999999996</v>
      </c>
      <c r="K79">
        <v>158725</v>
      </c>
      <c r="L79">
        <v>2825</v>
      </c>
    </row>
    <row r="80" spans="2:12" x14ac:dyDescent="0.45">
      <c r="B80" s="4">
        <v>-6527.4309999999996</v>
      </c>
      <c r="C80">
        <v>962482</v>
      </c>
      <c r="D80">
        <v>1742</v>
      </c>
      <c r="J80">
        <v>-6833.2569999999996</v>
      </c>
      <c r="K80">
        <v>374756</v>
      </c>
      <c r="L80">
        <v>3154</v>
      </c>
    </row>
    <row r="81" spans="2:12" x14ac:dyDescent="0.45">
      <c r="B81" s="4">
        <v>-6527.4309999999996</v>
      </c>
      <c r="C81">
        <v>668655</v>
      </c>
      <c r="D81">
        <v>2036</v>
      </c>
      <c r="J81">
        <v>-6833.2569999999996</v>
      </c>
      <c r="K81">
        <v>669320</v>
      </c>
      <c r="L81">
        <v>3164</v>
      </c>
    </row>
    <row r="82" spans="2:12" x14ac:dyDescent="0.45">
      <c r="B82" s="4">
        <v>-6527.4309999999996</v>
      </c>
      <c r="C82">
        <v>674774</v>
      </c>
      <c r="D82">
        <v>4607</v>
      </c>
      <c r="J82">
        <v>-6833.2569999999996</v>
      </c>
      <c r="K82">
        <v>32468</v>
      </c>
      <c r="L82">
        <v>1606</v>
      </c>
    </row>
    <row r="83" spans="2:12" x14ac:dyDescent="0.45">
      <c r="B83" s="4">
        <v>-6527.4309999999996</v>
      </c>
      <c r="C83">
        <v>982520</v>
      </c>
      <c r="D83">
        <v>737</v>
      </c>
      <c r="J83">
        <v>-6833.2569999999996</v>
      </c>
      <c r="K83">
        <v>272540</v>
      </c>
      <c r="L83">
        <v>4714</v>
      </c>
    </row>
    <row r="84" spans="2:12" x14ac:dyDescent="0.45">
      <c r="B84" s="4">
        <v>-6527.4309999999996</v>
      </c>
      <c r="C84">
        <v>783934</v>
      </c>
      <c r="D84">
        <v>4122</v>
      </c>
      <c r="J84">
        <v>-6833.2569999999996</v>
      </c>
      <c r="K84">
        <v>556929</v>
      </c>
      <c r="L84">
        <v>734</v>
      </c>
    </row>
    <row r="85" spans="2:12" x14ac:dyDescent="0.45">
      <c r="B85" s="4">
        <v>-6527.4309999999996</v>
      </c>
      <c r="C85">
        <v>575238</v>
      </c>
      <c r="D85">
        <v>4946</v>
      </c>
      <c r="J85">
        <v>-6833.2569999999996</v>
      </c>
      <c r="K85">
        <v>226337</v>
      </c>
      <c r="L85">
        <v>1582</v>
      </c>
    </row>
    <row r="86" spans="2:12" x14ac:dyDescent="0.45">
      <c r="B86" s="4">
        <v>-6527.4309999999996</v>
      </c>
      <c r="C86">
        <v>622239</v>
      </c>
      <c r="D86">
        <v>9126</v>
      </c>
      <c r="J86">
        <v>-6833.2569999999996</v>
      </c>
      <c r="K86">
        <v>560128</v>
      </c>
      <c r="L86">
        <v>3233</v>
      </c>
    </row>
    <row r="87" spans="2:12" x14ac:dyDescent="0.45">
      <c r="B87" s="4">
        <v>-6527.4309999999996</v>
      </c>
      <c r="C87">
        <v>20931</v>
      </c>
      <c r="D87">
        <v>9802</v>
      </c>
      <c r="J87">
        <v>-6833.2569999999996</v>
      </c>
      <c r="K87">
        <v>839733</v>
      </c>
      <c r="L87">
        <v>3798</v>
      </c>
    </row>
    <row r="88" spans="2:12" x14ac:dyDescent="0.45">
      <c r="B88" s="4">
        <v>-6527.4309999999996</v>
      </c>
      <c r="C88">
        <v>225445</v>
      </c>
      <c r="D88">
        <v>8619</v>
      </c>
      <c r="J88">
        <v>-6833.2569999999996</v>
      </c>
      <c r="K88">
        <v>752769</v>
      </c>
      <c r="L88">
        <v>253</v>
      </c>
    </row>
    <row r="89" spans="2:12" x14ac:dyDescent="0.45">
      <c r="B89" s="4">
        <v>-6527.4309999999996</v>
      </c>
      <c r="C89">
        <v>382383</v>
      </c>
      <c r="D89">
        <v>3589</v>
      </c>
      <c r="J89">
        <v>-6833.2569999999996</v>
      </c>
      <c r="K89">
        <v>708150</v>
      </c>
      <c r="L89">
        <v>2160</v>
      </c>
    </row>
    <row r="90" spans="2:12" x14ac:dyDescent="0.45">
      <c r="B90" s="4">
        <v>-6527.4309999999996</v>
      </c>
      <c r="C90">
        <v>524573</v>
      </c>
      <c r="D90">
        <v>6788</v>
      </c>
      <c r="J90">
        <v>-6833.2569999999996</v>
      </c>
      <c r="K90">
        <v>635964</v>
      </c>
      <c r="L90">
        <v>2225</v>
      </c>
    </row>
    <row r="91" spans="2:12" x14ac:dyDescent="0.45">
      <c r="B91" s="4">
        <v>-6527.4309999999996</v>
      </c>
      <c r="C91">
        <v>483296</v>
      </c>
      <c r="D91">
        <v>8231</v>
      </c>
      <c r="J91">
        <v>-6833.2569999999996</v>
      </c>
      <c r="K91">
        <v>251875</v>
      </c>
      <c r="L91">
        <v>4862</v>
      </c>
    </row>
    <row r="92" spans="2:12" x14ac:dyDescent="0.45">
      <c r="B92" s="4">
        <v>-6527.4309999999996</v>
      </c>
      <c r="C92">
        <v>708577</v>
      </c>
      <c r="D92">
        <v>1350</v>
      </c>
      <c r="J92">
        <v>-6833.2569999999996</v>
      </c>
      <c r="K92">
        <v>11122</v>
      </c>
      <c r="L92">
        <v>2523</v>
      </c>
    </row>
    <row r="93" spans="2:12" x14ac:dyDescent="0.45">
      <c r="B93" s="4">
        <v>-6527.4309999999996</v>
      </c>
      <c r="C93">
        <v>85462</v>
      </c>
      <c r="D93">
        <v>51</v>
      </c>
      <c r="J93">
        <v>-6833.2569999999996</v>
      </c>
      <c r="K93">
        <v>19575</v>
      </c>
      <c r="L93">
        <v>2660</v>
      </c>
    </row>
    <row r="94" spans="2:12" x14ac:dyDescent="0.45">
      <c r="B94" s="4">
        <v>-6527.4309999999996</v>
      </c>
      <c r="C94">
        <v>228185</v>
      </c>
      <c r="D94">
        <v>2842</v>
      </c>
      <c r="J94">
        <v>-6833.2569999999996</v>
      </c>
      <c r="K94">
        <v>935274</v>
      </c>
      <c r="L94">
        <v>3207</v>
      </c>
    </row>
    <row r="95" spans="2:12" x14ac:dyDescent="0.45">
      <c r="B95" s="4">
        <v>-6527.4309999999996</v>
      </c>
      <c r="C95">
        <v>419858</v>
      </c>
      <c r="D95">
        <v>1617</v>
      </c>
      <c r="J95">
        <v>-6833.2569999999996</v>
      </c>
      <c r="K95">
        <v>166787</v>
      </c>
      <c r="L95">
        <v>4515</v>
      </c>
    </row>
    <row r="96" spans="2:12" x14ac:dyDescent="0.45">
      <c r="B96" s="4">
        <v>-6527.4309999999996</v>
      </c>
      <c r="C96">
        <v>333716</v>
      </c>
      <c r="D96">
        <v>6035</v>
      </c>
      <c r="J96">
        <v>-6833.2569999999996</v>
      </c>
      <c r="K96">
        <v>117731</v>
      </c>
      <c r="L96">
        <v>570</v>
      </c>
    </row>
    <row r="97" spans="2:12" x14ac:dyDescent="0.45">
      <c r="B97" s="4">
        <v>-6527.4309999999996</v>
      </c>
      <c r="C97">
        <v>106913</v>
      </c>
      <c r="D97">
        <v>7577</v>
      </c>
      <c r="J97">
        <v>-6833.2569999999996</v>
      </c>
      <c r="K97">
        <v>566094</v>
      </c>
      <c r="L97">
        <v>2115</v>
      </c>
    </row>
    <row r="98" spans="2:12" x14ac:dyDescent="0.45">
      <c r="B98" s="4">
        <v>-6527.4309999999996</v>
      </c>
      <c r="C98">
        <v>983544</v>
      </c>
      <c r="D98">
        <v>5020</v>
      </c>
      <c r="J98">
        <v>-6833.2569999999996</v>
      </c>
      <c r="K98">
        <v>489270</v>
      </c>
      <c r="L98">
        <v>4582</v>
      </c>
    </row>
    <row r="99" spans="2:12" x14ac:dyDescent="0.45">
      <c r="B99" s="4">
        <v>-6527.4309999999996</v>
      </c>
      <c r="C99">
        <v>351310</v>
      </c>
      <c r="D99">
        <v>4691</v>
      </c>
      <c r="J99">
        <v>-6833.2569999999996</v>
      </c>
      <c r="K99">
        <v>84241</v>
      </c>
      <c r="L99">
        <v>2877</v>
      </c>
    </row>
    <row r="100" spans="2:12" x14ac:dyDescent="0.45">
      <c r="B100" s="4">
        <v>-6527.4309999999996</v>
      </c>
      <c r="C100">
        <v>254583</v>
      </c>
      <c r="D100">
        <v>6522</v>
      </c>
      <c r="J100">
        <v>-6833.2569999999996</v>
      </c>
      <c r="K100">
        <v>28983</v>
      </c>
      <c r="L100">
        <v>1574</v>
      </c>
    </row>
    <row r="101" spans="2:12" x14ac:dyDescent="0.45">
      <c r="B101" s="4">
        <v>-6527.4309999999996</v>
      </c>
      <c r="C101">
        <v>208730</v>
      </c>
      <c r="D101">
        <v>9027</v>
      </c>
      <c r="J101">
        <v>-6833.2569999999996</v>
      </c>
      <c r="K101">
        <v>377751</v>
      </c>
      <c r="L101">
        <v>3260</v>
      </c>
    </row>
    <row r="102" spans="2:12" x14ac:dyDescent="0.45">
      <c r="B102" s="4">
        <v>-6527.4309999999996</v>
      </c>
      <c r="C102">
        <v>9311</v>
      </c>
      <c r="D102">
        <v>1597</v>
      </c>
      <c r="J102">
        <v>-6833.2569999999996</v>
      </c>
      <c r="K102">
        <v>724245</v>
      </c>
      <c r="L102">
        <v>3384</v>
      </c>
    </row>
    <row r="103" spans="2:12" x14ac:dyDescent="0.45">
      <c r="B103" s="4">
        <v>-6527.4309999999996</v>
      </c>
      <c r="C103">
        <v>121966</v>
      </c>
      <c r="D103">
        <v>7478</v>
      </c>
      <c r="J103">
        <v>-6833.2569999999996</v>
      </c>
      <c r="K103">
        <v>77063</v>
      </c>
      <c r="L103">
        <v>3387</v>
      </c>
    </row>
    <row r="104" spans="2:12" x14ac:dyDescent="0.45">
      <c r="B104" s="4">
        <v>-6527.4309999999996</v>
      </c>
      <c r="C104">
        <v>881897</v>
      </c>
      <c r="D104">
        <v>6482</v>
      </c>
      <c r="J104">
        <v>-6833.2569999999996</v>
      </c>
      <c r="K104">
        <v>950763</v>
      </c>
      <c r="L104">
        <v>3609</v>
      </c>
    </row>
    <row r="105" spans="2:12" x14ac:dyDescent="0.45">
      <c r="B105" s="4">
        <v>-6527.4309999999996</v>
      </c>
      <c r="C105">
        <v>459408</v>
      </c>
      <c r="D105">
        <v>3621</v>
      </c>
      <c r="J105">
        <v>-6833.2569999999996</v>
      </c>
      <c r="K105">
        <v>76310</v>
      </c>
      <c r="L105">
        <v>4210</v>
      </c>
    </row>
    <row r="106" spans="2:12" x14ac:dyDescent="0.45">
      <c r="B106" s="4">
        <v>-6527.4309999999996</v>
      </c>
      <c r="C106">
        <v>967567</v>
      </c>
      <c r="D106">
        <v>1377</v>
      </c>
      <c r="J106">
        <v>-6833.2569999999996</v>
      </c>
      <c r="K106">
        <v>623120</v>
      </c>
      <c r="L106">
        <v>1114</v>
      </c>
    </row>
    <row r="107" spans="2:12" x14ac:dyDescent="0.45">
      <c r="B107" s="4">
        <v>-6527.4309999999996</v>
      </c>
      <c r="C107">
        <v>381913</v>
      </c>
      <c r="D107">
        <v>7102</v>
      </c>
      <c r="J107">
        <v>-6833.2569999999996</v>
      </c>
      <c r="K107">
        <v>829063</v>
      </c>
      <c r="L107">
        <v>2276</v>
      </c>
    </row>
    <row r="108" spans="2:12" x14ac:dyDescent="0.45">
      <c r="B108" s="4">
        <v>-6527.4309999999996</v>
      </c>
      <c r="C108">
        <v>222603</v>
      </c>
      <c r="D108">
        <v>4823</v>
      </c>
      <c r="J108">
        <v>-6833.2569999999996</v>
      </c>
      <c r="K108">
        <v>674774</v>
      </c>
      <c r="L108">
        <v>4607</v>
      </c>
    </row>
    <row r="109" spans="2:12" x14ac:dyDescent="0.45">
      <c r="B109" s="4">
        <v>-6527.4309999999996</v>
      </c>
      <c r="C109">
        <v>850404</v>
      </c>
      <c r="D109">
        <v>2667</v>
      </c>
      <c r="J109">
        <v>-6833.2569999999996</v>
      </c>
      <c r="K109">
        <v>825881</v>
      </c>
      <c r="L109">
        <v>2525</v>
      </c>
    </row>
    <row r="110" spans="2:12" x14ac:dyDescent="0.45">
      <c r="B110" s="4">
        <v>-6527.4309999999996</v>
      </c>
      <c r="C110">
        <v>327475</v>
      </c>
      <c r="D110">
        <v>518</v>
      </c>
      <c r="J110">
        <v>-6833.2569999999996</v>
      </c>
      <c r="K110">
        <v>18741</v>
      </c>
      <c r="L110">
        <v>2970</v>
      </c>
    </row>
    <row r="111" spans="2:12" x14ac:dyDescent="0.45">
      <c r="B111" s="4">
        <v>-6527.4309999999996</v>
      </c>
      <c r="C111">
        <v>632376</v>
      </c>
      <c r="D111">
        <v>4821</v>
      </c>
      <c r="J111">
        <v>-6833.2569999999996</v>
      </c>
      <c r="K111">
        <v>578301</v>
      </c>
      <c r="L111">
        <v>3550</v>
      </c>
    </row>
    <row r="112" spans="2:12" x14ac:dyDescent="0.45">
      <c r="B112" s="4">
        <v>-6527.4309999999996</v>
      </c>
      <c r="C112">
        <v>350191</v>
      </c>
      <c r="D112">
        <v>2671</v>
      </c>
      <c r="J112">
        <v>-6833.2569999999996</v>
      </c>
      <c r="K112">
        <v>228459</v>
      </c>
      <c r="L112">
        <v>947</v>
      </c>
    </row>
    <row r="113" spans="2:12" x14ac:dyDescent="0.45">
      <c r="B113" s="4">
        <v>-6527.4309999999996</v>
      </c>
      <c r="C113">
        <v>570805</v>
      </c>
      <c r="D113">
        <v>4863</v>
      </c>
      <c r="J113">
        <v>-6833.2569999999996</v>
      </c>
      <c r="K113">
        <v>961675</v>
      </c>
      <c r="L113">
        <v>4124</v>
      </c>
    </row>
    <row r="114" spans="2:12" x14ac:dyDescent="0.45">
      <c r="B114" s="4">
        <v>-6527.4309999999996</v>
      </c>
      <c r="C114">
        <v>250807</v>
      </c>
      <c r="D114">
        <v>2881</v>
      </c>
      <c r="J114">
        <v>-6833.2569999999996</v>
      </c>
      <c r="K114">
        <v>657118</v>
      </c>
      <c r="L114">
        <v>4222</v>
      </c>
    </row>
    <row r="115" spans="2:12" x14ac:dyDescent="0.45">
      <c r="B115" s="4">
        <v>-6527.4309999999996</v>
      </c>
      <c r="C115">
        <v>112785</v>
      </c>
      <c r="D115">
        <v>4437</v>
      </c>
      <c r="J115">
        <v>-6833.2569999999996</v>
      </c>
      <c r="K115">
        <v>397213</v>
      </c>
      <c r="L115">
        <v>4289</v>
      </c>
    </row>
    <row r="116" spans="2:12" x14ac:dyDescent="0.45">
      <c r="B116" s="4">
        <v>-6527.4309999999996</v>
      </c>
      <c r="C116">
        <v>47719</v>
      </c>
      <c r="D116">
        <v>962</v>
      </c>
      <c r="J116">
        <v>-6833.2569999999996</v>
      </c>
      <c r="K116">
        <v>946393</v>
      </c>
      <c r="L116">
        <v>2216</v>
      </c>
    </row>
    <row r="117" spans="2:12" x14ac:dyDescent="0.45">
      <c r="B117" s="4">
        <v>-6527.4309999999996</v>
      </c>
      <c r="C117">
        <v>304933</v>
      </c>
      <c r="D117">
        <v>9541</v>
      </c>
      <c r="J117">
        <v>-6833.2569999999996</v>
      </c>
      <c r="K117">
        <v>63470</v>
      </c>
      <c r="L117">
        <v>4478</v>
      </c>
    </row>
    <row r="118" spans="2:12" x14ac:dyDescent="0.45">
      <c r="B118" s="4">
        <v>-6527.4309999999996</v>
      </c>
      <c r="C118">
        <v>62835</v>
      </c>
      <c r="D118">
        <v>642</v>
      </c>
      <c r="J118">
        <v>-6833.2569999999996</v>
      </c>
      <c r="K118">
        <v>236625</v>
      </c>
      <c r="L118">
        <v>4980</v>
      </c>
    </row>
    <row r="119" spans="2:12" x14ac:dyDescent="0.45">
      <c r="B119" s="4">
        <v>-6527.4309999999996</v>
      </c>
      <c r="C119">
        <v>276696</v>
      </c>
      <c r="D119">
        <v>676</v>
      </c>
      <c r="J119">
        <v>-6833.2569999999996</v>
      </c>
      <c r="K119">
        <v>215353</v>
      </c>
      <c r="L119">
        <v>164</v>
      </c>
    </row>
    <row r="120" spans="2:12" x14ac:dyDescent="0.45">
      <c r="B120" s="4">
        <v>-6527.4309999999996</v>
      </c>
      <c r="C120">
        <v>200226</v>
      </c>
      <c r="D120">
        <v>9645</v>
      </c>
      <c r="J120">
        <v>-6833.2569999999996</v>
      </c>
      <c r="K120">
        <v>570388</v>
      </c>
      <c r="L120">
        <v>2819</v>
      </c>
    </row>
    <row r="121" spans="2:12" x14ac:dyDescent="0.45">
      <c r="B121" s="4">
        <v>-6527.4309999999996</v>
      </c>
      <c r="C121">
        <v>755827</v>
      </c>
      <c r="D121">
        <v>4469</v>
      </c>
      <c r="J121">
        <v>-6833.2569999999996</v>
      </c>
      <c r="K121">
        <v>833196</v>
      </c>
      <c r="L121">
        <v>715</v>
      </c>
    </row>
    <row r="122" spans="2:12" x14ac:dyDescent="0.45">
      <c r="B122" s="4">
        <v>-6527.4309999999996</v>
      </c>
      <c r="C122">
        <v>471149</v>
      </c>
      <c r="D122">
        <v>7942</v>
      </c>
      <c r="J122">
        <v>-6833.2569999999996</v>
      </c>
      <c r="K122">
        <v>301717</v>
      </c>
      <c r="L122">
        <v>823</v>
      </c>
    </row>
    <row r="123" spans="2:12" x14ac:dyDescent="0.45">
      <c r="B123" s="4">
        <v>-6527.4309999999996</v>
      </c>
      <c r="C123">
        <v>492535</v>
      </c>
      <c r="D123">
        <v>6280</v>
      </c>
      <c r="J123">
        <v>-6833.2569999999996</v>
      </c>
      <c r="K123">
        <v>334027</v>
      </c>
      <c r="L123">
        <v>4184</v>
      </c>
    </row>
    <row r="124" spans="2:12" x14ac:dyDescent="0.45">
      <c r="B124" s="4">
        <v>-6527.4309999999996</v>
      </c>
      <c r="C124">
        <v>652539</v>
      </c>
      <c r="D124">
        <v>2596</v>
      </c>
      <c r="J124">
        <v>-6833.2569999999996</v>
      </c>
      <c r="K124">
        <v>947659</v>
      </c>
      <c r="L124">
        <v>2351</v>
      </c>
    </row>
    <row r="125" spans="2:12" x14ac:dyDescent="0.45">
      <c r="B125" s="4">
        <v>-6527.4309999999996</v>
      </c>
      <c r="C125">
        <v>293618</v>
      </c>
      <c r="D125">
        <v>5299</v>
      </c>
      <c r="J125">
        <v>-6833.2569999999996</v>
      </c>
      <c r="K125">
        <v>775881</v>
      </c>
      <c r="L125">
        <v>778</v>
      </c>
    </row>
    <row r="126" spans="2:12" x14ac:dyDescent="0.45">
      <c r="B126" s="4">
        <v>-6527.4309999999996</v>
      </c>
      <c r="C126">
        <v>551272</v>
      </c>
      <c r="D126">
        <v>8771</v>
      </c>
      <c r="J126">
        <v>-6833.2569999999996</v>
      </c>
      <c r="K126">
        <v>19333</v>
      </c>
      <c r="L126">
        <v>3229</v>
      </c>
    </row>
    <row r="127" spans="2:12" x14ac:dyDescent="0.45">
      <c r="B127" s="4">
        <v>-6527.4309999999996</v>
      </c>
      <c r="C127">
        <v>937133</v>
      </c>
      <c r="D127">
        <v>8158</v>
      </c>
      <c r="J127">
        <v>-6833.2569999999996</v>
      </c>
      <c r="K127">
        <v>685607</v>
      </c>
      <c r="L127">
        <v>3259</v>
      </c>
    </row>
    <row r="128" spans="2:12" x14ac:dyDescent="0.45">
      <c r="B128" s="4">
        <v>-6527.4309999999996</v>
      </c>
      <c r="C128">
        <v>660368</v>
      </c>
      <c r="D128">
        <v>2570</v>
      </c>
      <c r="J128">
        <v>-6833.2569999999996</v>
      </c>
      <c r="K128">
        <v>303742</v>
      </c>
      <c r="L128">
        <v>3693</v>
      </c>
    </row>
    <row r="129" spans="2:12" x14ac:dyDescent="0.45">
      <c r="B129" s="4">
        <v>-6527.4309999999996</v>
      </c>
      <c r="C129">
        <v>747003</v>
      </c>
      <c r="D129">
        <v>9862</v>
      </c>
      <c r="J129">
        <v>-6833.2569999999996</v>
      </c>
      <c r="K129">
        <v>87856</v>
      </c>
      <c r="L129">
        <v>1116</v>
      </c>
    </row>
    <row r="130" spans="2:12" x14ac:dyDescent="0.45">
      <c r="B130" s="4">
        <v>-6527.4309999999996</v>
      </c>
      <c r="C130">
        <v>371248</v>
      </c>
      <c r="D130">
        <v>8115</v>
      </c>
      <c r="J130">
        <v>-6833.2569999999996</v>
      </c>
      <c r="K130">
        <v>502587</v>
      </c>
      <c r="L130">
        <v>4792</v>
      </c>
    </row>
    <row r="131" spans="2:12" x14ac:dyDescent="0.45">
      <c r="B131" s="4">
        <v>-6527.4309999999996</v>
      </c>
      <c r="C131">
        <v>887271</v>
      </c>
      <c r="D131">
        <v>8920</v>
      </c>
      <c r="J131">
        <v>-6833.2569999999996</v>
      </c>
      <c r="K131">
        <v>397522</v>
      </c>
      <c r="L131">
        <v>1311</v>
      </c>
    </row>
    <row r="132" spans="2:12" x14ac:dyDescent="0.45">
      <c r="B132" s="4">
        <v>-6527.4309999999996</v>
      </c>
      <c r="C132">
        <v>57610</v>
      </c>
      <c r="D132">
        <v>5561</v>
      </c>
      <c r="J132">
        <v>-6833.2569999999996</v>
      </c>
      <c r="K132">
        <v>671580</v>
      </c>
      <c r="L132">
        <v>2924</v>
      </c>
    </row>
    <row r="133" spans="2:12" x14ac:dyDescent="0.45">
      <c r="B133" s="4">
        <v>-6527.4309999999996</v>
      </c>
      <c r="C133">
        <v>241193</v>
      </c>
      <c r="D133">
        <v>8304</v>
      </c>
      <c r="J133">
        <v>-6833.2569999999996</v>
      </c>
      <c r="K133">
        <v>813351</v>
      </c>
      <c r="L133">
        <v>1507</v>
      </c>
    </row>
    <row r="134" spans="2:12" x14ac:dyDescent="0.45">
      <c r="B134" s="4">
        <v>-6527.4309999999996</v>
      </c>
      <c r="C134">
        <v>787066</v>
      </c>
      <c r="D134">
        <v>7447</v>
      </c>
      <c r="J134">
        <v>-6833.2569999999996</v>
      </c>
      <c r="K134">
        <v>679891</v>
      </c>
      <c r="L134">
        <v>3168</v>
      </c>
    </row>
    <row r="135" spans="2:12" x14ac:dyDescent="0.45">
      <c r="B135" s="4">
        <v>-6527.4309999999996</v>
      </c>
      <c r="C135">
        <v>254860</v>
      </c>
      <c r="D135">
        <v>5845</v>
      </c>
      <c r="J135">
        <v>-6833.2569999999996</v>
      </c>
      <c r="K135">
        <v>612601</v>
      </c>
      <c r="L135">
        <v>3658</v>
      </c>
    </row>
    <row r="136" spans="2:12" x14ac:dyDescent="0.45">
      <c r="B136" s="4">
        <v>-6527.4309999999996</v>
      </c>
      <c r="C136">
        <v>567198</v>
      </c>
      <c r="D136">
        <v>4314</v>
      </c>
      <c r="J136">
        <v>-6833.2569999999996</v>
      </c>
      <c r="K136">
        <v>870721</v>
      </c>
      <c r="L136">
        <v>3701</v>
      </c>
    </row>
    <row r="137" spans="2:12" x14ac:dyDescent="0.45">
      <c r="B137" s="4">
        <v>-6527.4309999999996</v>
      </c>
      <c r="C137">
        <v>678644</v>
      </c>
      <c r="D137">
        <v>4938</v>
      </c>
      <c r="J137">
        <v>-6833.2569999999996</v>
      </c>
      <c r="K137">
        <v>996577</v>
      </c>
      <c r="L137">
        <v>4328</v>
      </c>
    </row>
    <row r="138" spans="2:12" x14ac:dyDescent="0.45">
      <c r="B138" s="4">
        <v>-6527.4309999999996</v>
      </c>
      <c r="C138">
        <v>262488</v>
      </c>
      <c r="D138">
        <v>4939</v>
      </c>
      <c r="J138">
        <v>-6833.2569999999996</v>
      </c>
      <c r="K138">
        <v>155980</v>
      </c>
      <c r="L138">
        <v>4501</v>
      </c>
    </row>
    <row r="139" spans="2:12" x14ac:dyDescent="0.45">
      <c r="B139" s="4">
        <v>-6527.4309999999996</v>
      </c>
      <c r="C139">
        <v>835099</v>
      </c>
      <c r="D139">
        <v>4503</v>
      </c>
      <c r="J139">
        <v>-6833.2569999999996</v>
      </c>
      <c r="K139">
        <v>391949</v>
      </c>
      <c r="L139">
        <v>295</v>
      </c>
    </row>
    <row r="140" spans="2:12" x14ac:dyDescent="0.45">
      <c r="B140" s="4">
        <v>-6527.4309999999996</v>
      </c>
      <c r="C140">
        <v>350914</v>
      </c>
      <c r="D140">
        <v>6983</v>
      </c>
      <c r="J140">
        <v>-6833.2569999999996</v>
      </c>
      <c r="K140">
        <v>665858</v>
      </c>
      <c r="L140">
        <v>1238</v>
      </c>
    </row>
    <row r="141" spans="2:12" x14ac:dyDescent="0.45">
      <c r="B141" s="4">
        <v>-6527.4309999999996</v>
      </c>
      <c r="C141">
        <v>131818</v>
      </c>
      <c r="D141">
        <v>5823</v>
      </c>
      <c r="J141">
        <v>-6833.2569999999996</v>
      </c>
      <c r="K141">
        <v>331210</v>
      </c>
      <c r="L141">
        <v>3040</v>
      </c>
    </row>
    <row r="142" spans="2:12" x14ac:dyDescent="0.45">
      <c r="B142" s="4">
        <v>-6527.4309999999996</v>
      </c>
      <c r="C142">
        <v>667376</v>
      </c>
      <c r="D142">
        <v>7289</v>
      </c>
      <c r="J142">
        <v>-6833.2569999999996</v>
      </c>
      <c r="K142">
        <v>596170</v>
      </c>
      <c r="L142">
        <v>3074</v>
      </c>
    </row>
    <row r="143" spans="2:12" x14ac:dyDescent="0.45">
      <c r="B143" s="4">
        <v>-6527.4309999999996</v>
      </c>
      <c r="C143">
        <v>659469</v>
      </c>
      <c r="D143">
        <v>5608</v>
      </c>
      <c r="J143">
        <v>-6833.2569999999996</v>
      </c>
      <c r="K143">
        <v>664138</v>
      </c>
      <c r="L143">
        <v>3993</v>
      </c>
    </row>
    <row r="144" spans="2:12" x14ac:dyDescent="0.45">
      <c r="B144" s="4">
        <v>-6527.4309999999996</v>
      </c>
      <c r="C144">
        <v>626208</v>
      </c>
      <c r="D144">
        <v>698</v>
      </c>
      <c r="J144">
        <v>-6833.2569999999996</v>
      </c>
      <c r="K144">
        <v>135989</v>
      </c>
      <c r="L144">
        <v>4022</v>
      </c>
    </row>
    <row r="145" spans="2:12" x14ac:dyDescent="0.45">
      <c r="B145" s="4">
        <v>-6527.4309999999996</v>
      </c>
      <c r="C145">
        <v>292794</v>
      </c>
      <c r="D145">
        <v>5362</v>
      </c>
      <c r="J145">
        <v>-6833.2569999999996</v>
      </c>
      <c r="K145">
        <v>804990</v>
      </c>
      <c r="L145">
        <v>2154</v>
      </c>
    </row>
    <row r="146" spans="2:12" x14ac:dyDescent="0.45">
      <c r="B146" s="4">
        <v>-6527.4309999999996</v>
      </c>
      <c r="C146">
        <v>955502</v>
      </c>
      <c r="D146">
        <v>1119</v>
      </c>
      <c r="J146">
        <v>-6833.2569999999996</v>
      </c>
      <c r="K146">
        <v>354229</v>
      </c>
      <c r="L146">
        <v>4871</v>
      </c>
    </row>
    <row r="147" spans="2:12" x14ac:dyDescent="0.45">
      <c r="B147" s="4">
        <v>-6527.4309999999996</v>
      </c>
      <c r="C147">
        <v>163883</v>
      </c>
      <c r="D147">
        <v>8376</v>
      </c>
      <c r="J147">
        <v>-6833.2569999999996</v>
      </c>
      <c r="K147">
        <v>230124</v>
      </c>
      <c r="L147">
        <v>2557</v>
      </c>
    </row>
    <row r="148" spans="2:12" x14ac:dyDescent="0.45">
      <c r="B148" s="4">
        <v>-6527.4309999999996</v>
      </c>
      <c r="C148">
        <v>49896</v>
      </c>
      <c r="D148">
        <v>6888</v>
      </c>
      <c r="J148">
        <v>-6833.2569999999996</v>
      </c>
      <c r="K148">
        <v>240241</v>
      </c>
      <c r="L148">
        <v>3113</v>
      </c>
    </row>
    <row r="149" spans="2:12" x14ac:dyDescent="0.45">
      <c r="B149" s="4">
        <v>-6527.4309999999996</v>
      </c>
      <c r="C149">
        <v>137614</v>
      </c>
      <c r="D149">
        <v>2198</v>
      </c>
      <c r="J149">
        <v>-6833.2569999999996</v>
      </c>
      <c r="K149">
        <v>995913</v>
      </c>
      <c r="L149">
        <v>787</v>
      </c>
    </row>
    <row r="150" spans="2:12" x14ac:dyDescent="0.45">
      <c r="B150" s="4">
        <v>-6527.4309999999996</v>
      </c>
      <c r="C150">
        <v>101894</v>
      </c>
      <c r="D150">
        <v>2632</v>
      </c>
      <c r="J150">
        <v>-6833.2569999999996</v>
      </c>
      <c r="K150">
        <v>891259</v>
      </c>
      <c r="L150">
        <v>3635</v>
      </c>
    </row>
    <row r="151" spans="2:12" x14ac:dyDescent="0.45">
      <c r="B151" s="4">
        <v>-6527.4309999999996</v>
      </c>
      <c r="C151">
        <v>340581</v>
      </c>
      <c r="D151">
        <v>5978</v>
      </c>
      <c r="J151">
        <v>-6833.2569999999996</v>
      </c>
      <c r="K151">
        <v>291344</v>
      </c>
      <c r="L151">
        <v>3756</v>
      </c>
    </row>
    <row r="152" spans="2:12" x14ac:dyDescent="0.45">
      <c r="B152" s="4">
        <v>-6527.4309999999996</v>
      </c>
      <c r="C152">
        <v>229355</v>
      </c>
      <c r="D152">
        <v>3645</v>
      </c>
      <c r="J152">
        <v>-6833.2569999999996</v>
      </c>
      <c r="K152">
        <v>86651</v>
      </c>
      <c r="L152">
        <v>993</v>
      </c>
    </row>
    <row r="153" spans="2:12" x14ac:dyDescent="0.45">
      <c r="B153" s="4">
        <v>-6527.4309999999996</v>
      </c>
      <c r="C153">
        <v>146522</v>
      </c>
      <c r="D153">
        <v>6578</v>
      </c>
      <c r="J153">
        <v>-6833.2569999999996</v>
      </c>
      <c r="K153">
        <v>393147</v>
      </c>
      <c r="L153">
        <v>2109</v>
      </c>
    </row>
    <row r="154" spans="2:12" x14ac:dyDescent="0.45">
      <c r="B154" s="4">
        <v>-6527.4309999999996</v>
      </c>
      <c r="C154">
        <v>322165</v>
      </c>
      <c r="D154">
        <v>7293</v>
      </c>
      <c r="J154">
        <v>-6833.2569999999996</v>
      </c>
      <c r="K154">
        <v>133904</v>
      </c>
      <c r="L154">
        <v>2816</v>
      </c>
    </row>
    <row r="155" spans="2:12" x14ac:dyDescent="0.45">
      <c r="B155" s="4">
        <v>-6527.4309999999996</v>
      </c>
      <c r="C155">
        <v>85657</v>
      </c>
      <c r="D155">
        <v>8121</v>
      </c>
      <c r="J155">
        <v>-6833.2569999999996</v>
      </c>
      <c r="K155">
        <v>165026</v>
      </c>
      <c r="L155">
        <v>3520</v>
      </c>
    </row>
    <row r="156" spans="2:12" x14ac:dyDescent="0.45">
      <c r="B156" s="4">
        <v>-6527.4309999999996</v>
      </c>
      <c r="C156">
        <v>313278</v>
      </c>
      <c r="D156">
        <v>1887</v>
      </c>
      <c r="J156">
        <v>-6833.2569999999996</v>
      </c>
      <c r="K156">
        <v>950120</v>
      </c>
      <c r="L156">
        <v>3742</v>
      </c>
    </row>
    <row r="157" spans="2:12" x14ac:dyDescent="0.45">
      <c r="B157" s="4">
        <v>-6527.4309999999996</v>
      </c>
      <c r="C157">
        <v>446499</v>
      </c>
      <c r="D157">
        <v>8167</v>
      </c>
      <c r="J157">
        <v>-6833.2569999999996</v>
      </c>
      <c r="K157">
        <v>595846</v>
      </c>
      <c r="L157">
        <v>4036</v>
      </c>
    </row>
    <row r="158" spans="2:12" x14ac:dyDescent="0.45">
      <c r="B158" s="4">
        <v>-6527.4309999999996</v>
      </c>
      <c r="C158">
        <v>363035</v>
      </c>
      <c r="D158">
        <v>8013</v>
      </c>
      <c r="J158">
        <v>-6833.2569999999996</v>
      </c>
      <c r="K158">
        <v>314034</v>
      </c>
      <c r="L158">
        <v>513</v>
      </c>
    </row>
    <row r="159" spans="2:12" x14ac:dyDescent="0.45">
      <c r="B159" s="4">
        <v>-6527.4309999999996</v>
      </c>
      <c r="C159">
        <v>23118</v>
      </c>
      <c r="D159">
        <v>6797</v>
      </c>
      <c r="J159">
        <v>-6833.2569999999996</v>
      </c>
      <c r="K159">
        <v>434591</v>
      </c>
      <c r="L159">
        <v>4144</v>
      </c>
    </row>
    <row r="160" spans="2:12" x14ac:dyDescent="0.45">
      <c r="B160" s="4">
        <v>-6527.4309999999996</v>
      </c>
      <c r="C160">
        <v>819007</v>
      </c>
      <c r="D160">
        <v>7557</v>
      </c>
      <c r="J160">
        <v>-6833.2569999999996</v>
      </c>
      <c r="K160">
        <v>626490</v>
      </c>
      <c r="L160">
        <v>4476</v>
      </c>
    </row>
    <row r="161" spans="2:12" x14ac:dyDescent="0.45">
      <c r="B161" s="4">
        <v>-6527.4309999999996</v>
      </c>
      <c r="C161">
        <v>546943</v>
      </c>
      <c r="D161">
        <v>865</v>
      </c>
      <c r="J161">
        <v>-6833.2569999999996</v>
      </c>
      <c r="K161">
        <v>939021</v>
      </c>
      <c r="L161">
        <v>8</v>
      </c>
    </row>
    <row r="162" spans="2:12" x14ac:dyDescent="0.45">
      <c r="B162" s="4">
        <v>-6527.4309999999996</v>
      </c>
      <c r="C162">
        <v>295734</v>
      </c>
      <c r="D162">
        <v>7141</v>
      </c>
      <c r="J162">
        <v>-6833.2569999999996</v>
      </c>
      <c r="K162">
        <v>368319</v>
      </c>
      <c r="L162">
        <v>4874</v>
      </c>
    </row>
    <row r="163" spans="2:12" x14ac:dyDescent="0.45">
      <c r="B163" s="4">
        <v>-6527.4309999999996</v>
      </c>
      <c r="C163">
        <v>225663</v>
      </c>
      <c r="D163">
        <v>5595</v>
      </c>
      <c r="J163">
        <v>-6833.2569999999996</v>
      </c>
      <c r="K163">
        <v>308582</v>
      </c>
      <c r="L163">
        <v>752</v>
      </c>
    </row>
    <row r="164" spans="2:12" x14ac:dyDescent="0.45">
      <c r="B164" s="4">
        <v>-6527.4309999999996</v>
      </c>
      <c r="C164">
        <v>181149</v>
      </c>
      <c r="D164">
        <v>6789</v>
      </c>
      <c r="J164">
        <v>-6833.2569999999996</v>
      </c>
      <c r="K164">
        <v>251502</v>
      </c>
      <c r="L164">
        <v>3571</v>
      </c>
    </row>
    <row r="165" spans="2:12" x14ac:dyDescent="0.45">
      <c r="B165" s="4">
        <v>-6527.4309999999996</v>
      </c>
      <c r="C165">
        <v>143711</v>
      </c>
      <c r="D165">
        <v>2999</v>
      </c>
      <c r="J165">
        <v>-6833.2569999999996</v>
      </c>
      <c r="K165">
        <v>774472</v>
      </c>
      <c r="L165">
        <v>4196</v>
      </c>
    </row>
    <row r="166" spans="2:12" x14ac:dyDescent="0.45">
      <c r="B166" s="4">
        <v>-6527.4309999999996</v>
      </c>
      <c r="C166">
        <v>647690</v>
      </c>
      <c r="D166">
        <v>1232</v>
      </c>
      <c r="J166">
        <v>-6833.2569999999996</v>
      </c>
      <c r="K166">
        <v>16096</v>
      </c>
      <c r="L166">
        <v>1147</v>
      </c>
    </row>
    <row r="167" spans="2:12" x14ac:dyDescent="0.45">
      <c r="B167" s="4">
        <v>-6527.4309999999996</v>
      </c>
      <c r="C167">
        <v>112561</v>
      </c>
      <c r="D167">
        <v>6095</v>
      </c>
      <c r="J167">
        <v>-6833.2569999999996</v>
      </c>
      <c r="K167">
        <v>473436</v>
      </c>
      <c r="L167">
        <v>2427</v>
      </c>
    </row>
    <row r="168" spans="2:12" x14ac:dyDescent="0.45">
      <c r="B168" s="4">
        <v>-6527.4309999999996</v>
      </c>
      <c r="C168">
        <v>458181</v>
      </c>
      <c r="D168">
        <v>189</v>
      </c>
      <c r="J168">
        <v>-6833.2569999999996</v>
      </c>
      <c r="K168">
        <v>82152</v>
      </c>
      <c r="L168">
        <v>2955</v>
      </c>
    </row>
    <row r="169" spans="2:12" x14ac:dyDescent="0.45">
      <c r="B169" s="4">
        <v>-6527.4309999999996</v>
      </c>
      <c r="C169">
        <v>821678</v>
      </c>
      <c r="D169">
        <v>3482</v>
      </c>
      <c r="J169">
        <v>-6833.2569999999996</v>
      </c>
      <c r="K169">
        <v>722095</v>
      </c>
      <c r="L169">
        <v>1549</v>
      </c>
    </row>
    <row r="170" spans="2:12" x14ac:dyDescent="0.45">
      <c r="B170" s="4">
        <v>-6527.4309999999996</v>
      </c>
      <c r="C170">
        <v>602328</v>
      </c>
      <c r="D170">
        <v>2117</v>
      </c>
      <c r="J170">
        <v>-6833.2569999999996</v>
      </c>
      <c r="K170">
        <v>62158</v>
      </c>
      <c r="L170">
        <v>1696</v>
      </c>
    </row>
    <row r="171" spans="2:12" x14ac:dyDescent="0.45">
      <c r="B171" s="4">
        <v>-6527.4309999999996</v>
      </c>
      <c r="C171">
        <v>446971</v>
      </c>
      <c r="D171">
        <v>7455</v>
      </c>
      <c r="J171">
        <v>-6833.2569999999996</v>
      </c>
      <c r="K171">
        <v>471438</v>
      </c>
      <c r="L171">
        <v>252</v>
      </c>
    </row>
    <row r="172" spans="2:12" x14ac:dyDescent="0.45">
      <c r="B172" s="4">
        <v>-6527.4309999999996</v>
      </c>
      <c r="C172">
        <v>733001</v>
      </c>
      <c r="D172">
        <v>2985</v>
      </c>
      <c r="J172">
        <v>-6833.2569999999996</v>
      </c>
      <c r="K172">
        <v>103765</v>
      </c>
      <c r="L172">
        <v>2382</v>
      </c>
    </row>
    <row r="173" spans="2:12" x14ac:dyDescent="0.45">
      <c r="B173" s="4">
        <v>-6527.4309999999996</v>
      </c>
      <c r="C173">
        <v>462761</v>
      </c>
      <c r="D173">
        <v>4190</v>
      </c>
      <c r="J173">
        <v>-6833.2569999999996</v>
      </c>
      <c r="K173">
        <v>553604</v>
      </c>
      <c r="L173">
        <v>2383</v>
      </c>
    </row>
    <row r="174" spans="2:12" x14ac:dyDescent="0.45">
      <c r="B174" s="4">
        <v>-6527.4309999999996</v>
      </c>
      <c r="C174">
        <v>390037</v>
      </c>
      <c r="D174">
        <v>8299</v>
      </c>
      <c r="J174">
        <v>-6833.2569999999996</v>
      </c>
      <c r="K174">
        <v>888286</v>
      </c>
      <c r="L174">
        <v>2472</v>
      </c>
    </row>
    <row r="175" spans="2:12" x14ac:dyDescent="0.45">
      <c r="B175" s="4">
        <v>-6527.4309999999996</v>
      </c>
      <c r="C175">
        <v>991399</v>
      </c>
      <c r="D175">
        <v>1433</v>
      </c>
      <c r="J175">
        <v>-6833.2569999999996</v>
      </c>
      <c r="K175">
        <v>400987</v>
      </c>
      <c r="L175">
        <v>4979</v>
      </c>
    </row>
    <row r="176" spans="2:12" x14ac:dyDescent="0.45">
      <c r="B176" s="4">
        <v>-6527.4309999999996</v>
      </c>
      <c r="C176">
        <v>227169</v>
      </c>
      <c r="D176">
        <v>8470</v>
      </c>
      <c r="J176">
        <v>-6833.2569999999996</v>
      </c>
      <c r="K176">
        <v>404042</v>
      </c>
      <c r="L176">
        <v>675</v>
      </c>
    </row>
    <row r="177" spans="2:12" x14ac:dyDescent="0.45">
      <c r="B177" s="4">
        <v>-6527.4309999999996</v>
      </c>
      <c r="C177">
        <v>920355</v>
      </c>
      <c r="D177">
        <v>4145</v>
      </c>
      <c r="J177">
        <v>-6833.2569999999996</v>
      </c>
      <c r="K177">
        <v>924828</v>
      </c>
      <c r="L177">
        <v>1389</v>
      </c>
    </row>
    <row r="178" spans="2:12" x14ac:dyDescent="0.45">
      <c r="B178" s="4">
        <v>-6527.4309999999996</v>
      </c>
      <c r="C178" t="s">
        <v>70</v>
      </c>
      <c r="D178">
        <v>0</v>
      </c>
      <c r="J178">
        <v>-6833.2569999999996</v>
      </c>
      <c r="K178">
        <v>541128</v>
      </c>
      <c r="L178">
        <v>4674</v>
      </c>
    </row>
    <row r="179" spans="2:12" x14ac:dyDescent="0.45">
      <c r="B179" s="4">
        <v>-6527.4309999999996</v>
      </c>
      <c r="C179">
        <v>561782</v>
      </c>
      <c r="D179">
        <v>6822</v>
      </c>
      <c r="J179">
        <v>-6833.2569999999996</v>
      </c>
      <c r="K179">
        <v>962914</v>
      </c>
      <c r="L179">
        <v>4776</v>
      </c>
    </row>
    <row r="180" spans="2:12" x14ac:dyDescent="0.45">
      <c r="B180" s="4">
        <v>-6527.4309999999996</v>
      </c>
      <c r="C180">
        <v>366739</v>
      </c>
      <c r="D180">
        <v>1283</v>
      </c>
      <c r="J180">
        <v>-6833.2569999999996</v>
      </c>
      <c r="K180">
        <v>560777</v>
      </c>
      <c r="L180">
        <v>3034</v>
      </c>
    </row>
    <row r="181" spans="2:12" x14ac:dyDescent="0.45">
      <c r="B181" s="4">
        <v>-6527.4309999999996</v>
      </c>
      <c r="C181">
        <v>438455</v>
      </c>
      <c r="D181">
        <v>8306</v>
      </c>
      <c r="J181">
        <v>-6833.2569999999996</v>
      </c>
      <c r="K181">
        <v>526742</v>
      </c>
      <c r="L181">
        <v>1546</v>
      </c>
    </row>
    <row r="182" spans="2:12" x14ac:dyDescent="0.45">
      <c r="B182" s="4">
        <v>-6527.4309999999996</v>
      </c>
      <c r="C182">
        <v>882221</v>
      </c>
      <c r="D182">
        <v>5523</v>
      </c>
      <c r="J182">
        <v>-6833.2569999999996</v>
      </c>
      <c r="K182">
        <v>941728</v>
      </c>
      <c r="L182">
        <v>3266</v>
      </c>
    </row>
    <row r="183" spans="2:12" x14ac:dyDescent="0.45">
      <c r="B183" s="4">
        <v>-6527.4309999999996</v>
      </c>
      <c r="C183">
        <v>30891</v>
      </c>
      <c r="D183">
        <v>9728</v>
      </c>
      <c r="J183">
        <v>-6833.2569999999996</v>
      </c>
      <c r="K183">
        <v>966603</v>
      </c>
      <c r="L183">
        <v>919</v>
      </c>
    </row>
    <row r="184" spans="2:12" x14ac:dyDescent="0.45">
      <c r="B184" s="4">
        <v>-6527.4309999999996</v>
      </c>
      <c r="C184">
        <v>64067</v>
      </c>
      <c r="D184">
        <v>8921</v>
      </c>
      <c r="J184">
        <v>-6833.2569999999996</v>
      </c>
      <c r="K184">
        <v>581196</v>
      </c>
      <c r="L184">
        <v>921</v>
      </c>
    </row>
    <row r="185" spans="2:12" x14ac:dyDescent="0.45">
      <c r="B185" s="4">
        <v>-6527.4309999999996</v>
      </c>
      <c r="C185">
        <v>618955</v>
      </c>
      <c r="D185">
        <v>8370</v>
      </c>
      <c r="J185">
        <v>-6833.2569999999996</v>
      </c>
      <c r="K185">
        <v>768782</v>
      </c>
      <c r="L185">
        <v>4597</v>
      </c>
    </row>
    <row r="186" spans="2:12" x14ac:dyDescent="0.45">
      <c r="B186" s="4">
        <v>-6527.4309999999996</v>
      </c>
      <c r="C186">
        <v>286781</v>
      </c>
      <c r="D186">
        <v>6389</v>
      </c>
      <c r="J186">
        <v>-6833.2569999999996</v>
      </c>
      <c r="K186">
        <v>155106</v>
      </c>
      <c r="L186">
        <v>2304</v>
      </c>
    </row>
    <row r="187" spans="2:12" x14ac:dyDescent="0.45">
      <c r="B187" s="4">
        <v>-6527.4309999999996</v>
      </c>
      <c r="C187">
        <v>480340</v>
      </c>
      <c r="D187">
        <v>8624</v>
      </c>
      <c r="J187">
        <v>-6833.2569999999996</v>
      </c>
      <c r="K187">
        <v>696773</v>
      </c>
      <c r="L187">
        <v>80</v>
      </c>
    </row>
    <row r="188" spans="2:12" x14ac:dyDescent="0.45">
      <c r="B188" s="4">
        <v>-6527.4309999999996</v>
      </c>
      <c r="C188">
        <v>898058</v>
      </c>
      <c r="D188">
        <v>1586</v>
      </c>
      <c r="J188">
        <v>-6833.2569999999996</v>
      </c>
      <c r="K188">
        <v>559901</v>
      </c>
      <c r="L188">
        <v>2956</v>
      </c>
    </row>
    <row r="189" spans="2:12" x14ac:dyDescent="0.45">
      <c r="B189" s="4">
        <v>-6527.4309999999996</v>
      </c>
      <c r="C189">
        <v>826737</v>
      </c>
      <c r="D189">
        <v>4891</v>
      </c>
      <c r="J189">
        <v>-6833.2569999999996</v>
      </c>
      <c r="K189">
        <v>260147</v>
      </c>
      <c r="L189">
        <v>3064</v>
      </c>
    </row>
    <row r="190" spans="2:12" x14ac:dyDescent="0.45">
      <c r="B190" s="4">
        <v>-6527.4309999999996</v>
      </c>
      <c r="C190">
        <v>710036</v>
      </c>
      <c r="D190">
        <v>6411</v>
      </c>
      <c r="J190">
        <v>-6833.2569999999996</v>
      </c>
      <c r="K190">
        <v>347593</v>
      </c>
      <c r="L190">
        <v>3407</v>
      </c>
    </row>
    <row r="191" spans="2:12" x14ac:dyDescent="0.45">
      <c r="B191" s="4">
        <v>-6527.4309999999996</v>
      </c>
      <c r="C191">
        <v>855934</v>
      </c>
      <c r="D191">
        <v>3662</v>
      </c>
      <c r="J191">
        <v>-6833.2569999999996</v>
      </c>
      <c r="K191">
        <v>608208</v>
      </c>
      <c r="L191">
        <v>1931</v>
      </c>
    </row>
    <row r="192" spans="2:12" x14ac:dyDescent="0.45">
      <c r="B192" s="4">
        <v>-6527.4309999999996</v>
      </c>
      <c r="C192">
        <v>48057</v>
      </c>
      <c r="D192">
        <v>3318</v>
      </c>
      <c r="J192">
        <v>-6833.2569999999996</v>
      </c>
      <c r="K192">
        <v>609602</v>
      </c>
      <c r="L192">
        <v>4298</v>
      </c>
    </row>
    <row r="193" spans="2:12" x14ac:dyDescent="0.45">
      <c r="B193" s="4">
        <v>-6527.4309999999996</v>
      </c>
      <c r="C193">
        <v>548625</v>
      </c>
      <c r="D193">
        <v>7854</v>
      </c>
      <c r="J193">
        <v>-6833.2569999999996</v>
      </c>
      <c r="K193">
        <v>602889</v>
      </c>
      <c r="L193">
        <v>2176</v>
      </c>
    </row>
    <row r="194" spans="2:12" x14ac:dyDescent="0.45">
      <c r="B194" s="4">
        <v>-6527.4309999999996</v>
      </c>
      <c r="C194">
        <v>588056</v>
      </c>
      <c r="D194">
        <v>3232</v>
      </c>
      <c r="J194">
        <v>-6833.2569999999996</v>
      </c>
      <c r="K194">
        <v>837902</v>
      </c>
      <c r="L194">
        <v>2663</v>
      </c>
    </row>
    <row r="195" spans="2:12" x14ac:dyDescent="0.45">
      <c r="B195" s="4">
        <v>-6527.4309999999996</v>
      </c>
      <c r="C195">
        <v>568405</v>
      </c>
      <c r="D195">
        <v>233</v>
      </c>
      <c r="J195">
        <v>-6833.2569999999996</v>
      </c>
      <c r="K195">
        <v>74838</v>
      </c>
      <c r="L195">
        <v>1367</v>
      </c>
    </row>
    <row r="196" spans="2:12" x14ac:dyDescent="0.45">
      <c r="B196" s="4">
        <v>-6527.4309999999996</v>
      </c>
      <c r="C196">
        <v>624309</v>
      </c>
      <c r="D196">
        <v>3588</v>
      </c>
      <c r="J196">
        <v>-6833.2569999999996</v>
      </c>
      <c r="K196">
        <v>309767</v>
      </c>
      <c r="L196">
        <v>3240</v>
      </c>
    </row>
    <row r="197" spans="2:12" x14ac:dyDescent="0.45">
      <c r="B197" s="4">
        <v>-6527.4309999999996</v>
      </c>
      <c r="C197">
        <v>353484</v>
      </c>
      <c r="D197">
        <v>9691</v>
      </c>
      <c r="J197">
        <v>-6833.2569999999996</v>
      </c>
      <c r="K197">
        <v>207896</v>
      </c>
      <c r="L197">
        <v>25</v>
      </c>
    </row>
    <row r="198" spans="2:12" x14ac:dyDescent="0.45">
      <c r="B198" s="4">
        <v>-6527.4309999999996</v>
      </c>
      <c r="C198">
        <v>291922</v>
      </c>
      <c r="D198">
        <v>2463</v>
      </c>
      <c r="J198">
        <v>-6833.2569999999996</v>
      </c>
      <c r="K198">
        <v>373370</v>
      </c>
      <c r="L198">
        <v>3833</v>
      </c>
    </row>
    <row r="199" spans="2:12" x14ac:dyDescent="0.45">
      <c r="B199" s="4">
        <v>-6527.4309999999996</v>
      </c>
      <c r="C199">
        <v>461866</v>
      </c>
      <c r="D199">
        <v>722</v>
      </c>
      <c r="J199">
        <v>-6833.2569999999996</v>
      </c>
      <c r="K199">
        <v>540589</v>
      </c>
      <c r="L199">
        <v>4519</v>
      </c>
    </row>
    <row r="200" spans="2:12" x14ac:dyDescent="0.45">
      <c r="B200" s="4">
        <v>-6527.4309999999996</v>
      </c>
      <c r="C200">
        <v>908977</v>
      </c>
      <c r="D200">
        <v>2740</v>
      </c>
      <c r="J200">
        <v>-6833.2569999999996</v>
      </c>
      <c r="K200">
        <v>789171</v>
      </c>
      <c r="L200">
        <v>2365</v>
      </c>
    </row>
    <row r="201" spans="2:12" x14ac:dyDescent="0.45">
      <c r="B201" s="4">
        <v>-6527.4309999999996</v>
      </c>
      <c r="C201">
        <v>263394</v>
      </c>
      <c r="D201">
        <v>1741</v>
      </c>
      <c r="J201">
        <v>-6833.2569999999996</v>
      </c>
      <c r="K201">
        <v>73215</v>
      </c>
      <c r="L201">
        <v>4807</v>
      </c>
    </row>
    <row r="202" spans="2:12" x14ac:dyDescent="0.45">
      <c r="B202" s="4">
        <v>-6527.4309999999996</v>
      </c>
      <c r="C202">
        <v>312870</v>
      </c>
      <c r="D202">
        <v>5483</v>
      </c>
      <c r="J202">
        <v>-6833.2569999999996</v>
      </c>
      <c r="K202">
        <v>174018</v>
      </c>
      <c r="L202">
        <v>4889</v>
      </c>
    </row>
    <row r="203" spans="2:12" x14ac:dyDescent="0.45">
      <c r="B203" s="4">
        <v>-6527.4309999999996</v>
      </c>
      <c r="C203">
        <v>392810</v>
      </c>
      <c r="D203">
        <v>6809</v>
      </c>
      <c r="J203">
        <v>-6833.2569999999996</v>
      </c>
      <c r="K203">
        <v>378465</v>
      </c>
      <c r="L203">
        <v>4933</v>
      </c>
    </row>
    <row r="204" spans="2:12" x14ac:dyDescent="0.45">
      <c r="B204" s="4">
        <v>-6527.4309999999996</v>
      </c>
      <c r="C204">
        <v>775209</v>
      </c>
      <c r="D204">
        <v>3312</v>
      </c>
      <c r="J204">
        <v>-6833.2569999999996</v>
      </c>
      <c r="K204">
        <v>158645</v>
      </c>
      <c r="L204">
        <v>4953</v>
      </c>
    </row>
    <row r="205" spans="2:12" x14ac:dyDescent="0.45">
      <c r="B205" s="4">
        <v>-6527.4309999999996</v>
      </c>
      <c r="C205">
        <v>767185</v>
      </c>
      <c r="D205">
        <v>8166</v>
      </c>
      <c r="J205">
        <v>-6833.2569999999996</v>
      </c>
      <c r="K205">
        <v>871722</v>
      </c>
      <c r="L205">
        <v>355</v>
      </c>
    </row>
    <row r="206" spans="2:12" x14ac:dyDescent="0.45">
      <c r="B206" s="4">
        <v>-6527.4309999999996</v>
      </c>
      <c r="C206">
        <v>144709</v>
      </c>
      <c r="D206">
        <v>4514</v>
      </c>
      <c r="J206">
        <v>-6833.2569999999996</v>
      </c>
      <c r="K206">
        <v>612578</v>
      </c>
      <c r="L206">
        <v>1512</v>
      </c>
    </row>
    <row r="207" spans="2:12" x14ac:dyDescent="0.45">
      <c r="B207" s="4">
        <v>-6527.4309999999996</v>
      </c>
      <c r="C207">
        <v>650688</v>
      </c>
      <c r="D207">
        <v>3851</v>
      </c>
      <c r="J207">
        <v>-6833.2569999999996</v>
      </c>
      <c r="K207">
        <v>351165</v>
      </c>
      <c r="L207">
        <v>3220</v>
      </c>
    </row>
    <row r="208" spans="2:12" x14ac:dyDescent="0.45">
      <c r="B208" s="4">
        <v>-6527.4309999999996</v>
      </c>
      <c r="C208">
        <v>957757</v>
      </c>
      <c r="D208">
        <v>6403</v>
      </c>
      <c r="J208">
        <v>-6833.2569999999996</v>
      </c>
      <c r="K208">
        <v>263221</v>
      </c>
      <c r="L208">
        <v>447</v>
      </c>
    </row>
    <row r="209" spans="2:12" x14ac:dyDescent="0.45">
      <c r="B209" s="4">
        <v>-6527.4309999999996</v>
      </c>
      <c r="C209">
        <v>49226</v>
      </c>
      <c r="D209">
        <v>9247</v>
      </c>
      <c r="J209">
        <v>-6833.2569999999996</v>
      </c>
      <c r="K209">
        <v>900041</v>
      </c>
      <c r="L209">
        <v>3785</v>
      </c>
    </row>
    <row r="210" spans="2:12" x14ac:dyDescent="0.45">
      <c r="B210" s="4">
        <v>-6527.4309999999996</v>
      </c>
      <c r="C210">
        <v>984856</v>
      </c>
      <c r="D210">
        <v>5813</v>
      </c>
      <c r="J210">
        <v>-6833.2569999999996</v>
      </c>
      <c r="K210">
        <v>842511</v>
      </c>
      <c r="L210">
        <v>2070</v>
      </c>
    </row>
    <row r="211" spans="2:12" x14ac:dyDescent="0.45">
      <c r="B211" s="4">
        <v>-6527.4309999999996</v>
      </c>
      <c r="C211">
        <v>930654</v>
      </c>
      <c r="D211">
        <v>1156</v>
      </c>
      <c r="J211">
        <v>-6833.2569999999996</v>
      </c>
      <c r="K211">
        <v>670595</v>
      </c>
      <c r="L211">
        <v>1072</v>
      </c>
    </row>
    <row r="212" spans="2:12" x14ac:dyDescent="0.45">
      <c r="B212" s="4">
        <v>-6527.4309999999996</v>
      </c>
      <c r="C212">
        <v>829442</v>
      </c>
      <c r="D212">
        <v>1596</v>
      </c>
      <c r="J212">
        <v>-6833.2569999999996</v>
      </c>
      <c r="K212">
        <v>436673</v>
      </c>
      <c r="L212">
        <v>4356</v>
      </c>
    </row>
    <row r="213" spans="2:12" x14ac:dyDescent="0.45">
      <c r="B213" s="4">
        <v>-6527.4309999999996</v>
      </c>
      <c r="C213">
        <v>646844</v>
      </c>
      <c r="D213">
        <v>4956</v>
      </c>
      <c r="J213">
        <v>-6833.2569999999996</v>
      </c>
      <c r="K213">
        <v>66332</v>
      </c>
      <c r="L213">
        <v>4663</v>
      </c>
    </row>
    <row r="214" spans="2:12" x14ac:dyDescent="0.45">
      <c r="B214" s="4">
        <v>-6527.4309999999996</v>
      </c>
      <c r="C214">
        <v>944796</v>
      </c>
      <c r="D214">
        <v>6311</v>
      </c>
      <c r="J214">
        <v>-6833.2569999999996</v>
      </c>
      <c r="K214">
        <v>486657</v>
      </c>
      <c r="L214">
        <v>4916</v>
      </c>
    </row>
    <row r="215" spans="2:12" x14ac:dyDescent="0.45">
      <c r="B215" s="4">
        <v>-6527.4309999999996</v>
      </c>
      <c r="C215">
        <v>141375</v>
      </c>
      <c r="D215">
        <v>5331</v>
      </c>
      <c r="J215">
        <v>-6833.2569999999996</v>
      </c>
      <c r="K215">
        <v>536551</v>
      </c>
      <c r="L215">
        <v>696</v>
      </c>
    </row>
    <row r="216" spans="2:12" x14ac:dyDescent="0.45">
      <c r="B216" s="4">
        <v>-6527.4309999999996</v>
      </c>
      <c r="C216">
        <v>652857</v>
      </c>
      <c r="D216">
        <v>1254</v>
      </c>
      <c r="J216">
        <v>-6833.2569999999996</v>
      </c>
      <c r="K216">
        <v>500237</v>
      </c>
      <c r="L216">
        <v>3358</v>
      </c>
    </row>
    <row r="217" spans="2:12" x14ac:dyDescent="0.45">
      <c r="B217" s="4">
        <v>-6527.4309999999996</v>
      </c>
      <c r="C217">
        <v>738537</v>
      </c>
      <c r="D217">
        <v>9181</v>
      </c>
      <c r="J217">
        <v>-6833.2569999999996</v>
      </c>
      <c r="K217">
        <v>299774</v>
      </c>
      <c r="L217">
        <v>1777</v>
      </c>
    </row>
    <row r="218" spans="2:12" x14ac:dyDescent="0.45">
      <c r="B218" s="4">
        <v>-6527.4309999999996</v>
      </c>
      <c r="C218">
        <v>526324</v>
      </c>
      <c r="D218">
        <v>178</v>
      </c>
      <c r="J218">
        <v>-6833.2569999999996</v>
      </c>
      <c r="K218">
        <v>267983</v>
      </c>
      <c r="L218">
        <v>228</v>
      </c>
    </row>
    <row r="219" spans="2:12" x14ac:dyDescent="0.45">
      <c r="B219" s="4">
        <v>-6527.4309999999996</v>
      </c>
      <c r="C219">
        <v>740313</v>
      </c>
      <c r="D219">
        <v>5711</v>
      </c>
      <c r="J219">
        <v>-6833.2569999999996</v>
      </c>
      <c r="K219">
        <v>451188</v>
      </c>
      <c r="L219">
        <v>2113</v>
      </c>
    </row>
    <row r="220" spans="2:12" x14ac:dyDescent="0.45">
      <c r="B220" s="4">
        <v>-6527.4309999999996</v>
      </c>
      <c r="C220">
        <v>62104</v>
      </c>
      <c r="D220">
        <v>4555</v>
      </c>
      <c r="J220">
        <v>-6833.2569999999996</v>
      </c>
      <c r="K220">
        <v>999327</v>
      </c>
      <c r="L220">
        <v>4369</v>
      </c>
    </row>
    <row r="221" spans="2:12" x14ac:dyDescent="0.45">
      <c r="B221" s="4">
        <v>-6527.4309999999996</v>
      </c>
      <c r="C221">
        <v>28321</v>
      </c>
      <c r="D221">
        <v>5861</v>
      </c>
      <c r="J221">
        <v>-6833.2569999999996</v>
      </c>
      <c r="K221">
        <v>563647</v>
      </c>
      <c r="L221">
        <v>2456</v>
      </c>
    </row>
    <row r="222" spans="2:12" x14ac:dyDescent="0.45">
      <c r="B222" s="4">
        <v>-6527.4309999999996</v>
      </c>
      <c r="C222">
        <v>83370</v>
      </c>
      <c r="D222">
        <v>9657</v>
      </c>
      <c r="J222">
        <v>-6833.2569999999996</v>
      </c>
      <c r="K222">
        <v>662524</v>
      </c>
      <c r="L222">
        <v>1414</v>
      </c>
    </row>
    <row r="223" spans="2:12" x14ac:dyDescent="0.45">
      <c r="B223" s="4">
        <v>-6527.4309999999996</v>
      </c>
      <c r="C223">
        <v>973314</v>
      </c>
      <c r="D223">
        <v>5717</v>
      </c>
      <c r="J223">
        <v>-6833.2569999999996</v>
      </c>
      <c r="K223">
        <v>732319</v>
      </c>
      <c r="L223">
        <v>1430</v>
      </c>
    </row>
    <row r="224" spans="2:12" x14ac:dyDescent="0.45">
      <c r="B224" s="4">
        <v>-6527.4309999999996</v>
      </c>
      <c r="C224">
        <v>787423</v>
      </c>
      <c r="D224">
        <v>9517</v>
      </c>
      <c r="J224">
        <v>-6833.2569999999996</v>
      </c>
      <c r="K224">
        <v>575700</v>
      </c>
      <c r="L224">
        <v>100</v>
      </c>
    </row>
    <row r="225" spans="2:12" x14ac:dyDescent="0.45">
      <c r="B225" s="4">
        <v>-6527.4309999999996</v>
      </c>
      <c r="C225">
        <v>486498</v>
      </c>
      <c r="D225">
        <v>4061</v>
      </c>
      <c r="J225">
        <v>-6833.2569999999996</v>
      </c>
      <c r="K225">
        <v>330328</v>
      </c>
      <c r="L225">
        <v>3541</v>
      </c>
    </row>
    <row r="226" spans="2:12" x14ac:dyDescent="0.45">
      <c r="B226" s="4">
        <v>-6527.4309999999996</v>
      </c>
      <c r="C226">
        <v>884416</v>
      </c>
      <c r="D226">
        <v>7659</v>
      </c>
      <c r="J226">
        <v>-6833.2569999999996</v>
      </c>
      <c r="K226">
        <v>670998</v>
      </c>
      <c r="L226">
        <v>1876</v>
      </c>
    </row>
    <row r="227" spans="2:12" x14ac:dyDescent="0.45">
      <c r="B227" s="4">
        <v>-6527.4309999999996</v>
      </c>
      <c r="C227">
        <v>229018</v>
      </c>
      <c r="D227">
        <v>8728</v>
      </c>
      <c r="J227">
        <v>-6833.2569999999996</v>
      </c>
      <c r="K227">
        <v>41551</v>
      </c>
      <c r="L227">
        <v>3933</v>
      </c>
    </row>
    <row r="228" spans="2:12" x14ac:dyDescent="0.45">
      <c r="B228" s="4">
        <v>-6527.4309999999996</v>
      </c>
      <c r="C228">
        <v>302198</v>
      </c>
      <c r="D228">
        <v>9405</v>
      </c>
      <c r="J228">
        <v>-6833.2569999999996</v>
      </c>
      <c r="K228">
        <v>176837</v>
      </c>
      <c r="L228">
        <v>2193</v>
      </c>
    </row>
    <row r="229" spans="2:12" x14ac:dyDescent="0.45">
      <c r="B229" s="4">
        <v>-6527.4309999999996</v>
      </c>
      <c r="C229">
        <v>730577</v>
      </c>
      <c r="D229">
        <v>6101</v>
      </c>
      <c r="J229">
        <v>-6833.2569999999996</v>
      </c>
      <c r="K229">
        <v>88526</v>
      </c>
      <c r="L229">
        <v>4394</v>
      </c>
    </row>
    <row r="230" spans="2:12" x14ac:dyDescent="0.45">
      <c r="B230" s="4">
        <v>-6527.4309999999996</v>
      </c>
      <c r="C230">
        <v>6455</v>
      </c>
      <c r="D230">
        <v>6251</v>
      </c>
      <c r="J230">
        <v>-6833.2569999999996</v>
      </c>
      <c r="K230">
        <v>508786</v>
      </c>
      <c r="L230">
        <v>4623</v>
      </c>
    </row>
    <row r="231" spans="2:12" x14ac:dyDescent="0.45">
      <c r="B231" s="4">
        <v>-6527.4309999999996</v>
      </c>
      <c r="C231">
        <v>990115</v>
      </c>
      <c r="D231">
        <v>7052</v>
      </c>
      <c r="J231">
        <v>-6833.2569999999996</v>
      </c>
      <c r="K231">
        <v>384819</v>
      </c>
      <c r="L231">
        <v>2333</v>
      </c>
    </row>
    <row r="232" spans="2:12" x14ac:dyDescent="0.45">
      <c r="B232" s="4">
        <v>-6527.4309999999996</v>
      </c>
      <c r="C232">
        <v>293036</v>
      </c>
      <c r="D232">
        <v>8045</v>
      </c>
      <c r="J232">
        <v>-6833.2569999999996</v>
      </c>
      <c r="K232">
        <v>763802</v>
      </c>
      <c r="L232">
        <v>4958</v>
      </c>
    </row>
    <row r="233" spans="2:12" x14ac:dyDescent="0.45">
      <c r="B233" s="4">
        <v>-6527.4309999999996</v>
      </c>
      <c r="C233">
        <v>590471</v>
      </c>
      <c r="D233">
        <v>2534</v>
      </c>
      <c r="J233">
        <v>-6833.2569999999996</v>
      </c>
      <c r="K233">
        <v>426075</v>
      </c>
      <c r="L233">
        <v>4983</v>
      </c>
    </row>
    <row r="234" spans="2:12" x14ac:dyDescent="0.45">
      <c r="B234" s="4">
        <v>-6527.4309999999996</v>
      </c>
      <c r="C234">
        <v>871314</v>
      </c>
      <c r="D234">
        <v>9531</v>
      </c>
      <c r="J234">
        <v>-6833.2569999999996</v>
      </c>
      <c r="K234">
        <v>608552</v>
      </c>
      <c r="L234">
        <v>2654</v>
      </c>
    </row>
    <row r="235" spans="2:12" x14ac:dyDescent="0.45">
      <c r="B235" s="4">
        <v>-6527.4309999999996</v>
      </c>
      <c r="C235">
        <v>50005</v>
      </c>
      <c r="D235">
        <v>5940</v>
      </c>
      <c r="J235">
        <v>-6833.2569999999996</v>
      </c>
      <c r="K235">
        <v>970939</v>
      </c>
      <c r="L235">
        <v>3115</v>
      </c>
    </row>
    <row r="236" spans="2:12" x14ac:dyDescent="0.45">
      <c r="B236" s="4">
        <v>-6527.4309999999996</v>
      </c>
      <c r="C236">
        <v>139080</v>
      </c>
      <c r="D236">
        <v>7105</v>
      </c>
      <c r="J236">
        <v>-6833.2569999999996</v>
      </c>
      <c r="K236">
        <v>216815</v>
      </c>
      <c r="L236">
        <v>1600</v>
      </c>
    </row>
    <row r="237" spans="2:12" x14ac:dyDescent="0.45">
      <c r="B237" s="4">
        <v>-6527.4309999999996</v>
      </c>
      <c r="C237">
        <v>395644</v>
      </c>
      <c r="D237">
        <v>8928</v>
      </c>
      <c r="J237">
        <v>-6833.2569999999996</v>
      </c>
      <c r="K237">
        <v>102845</v>
      </c>
      <c r="L237">
        <v>1640</v>
      </c>
    </row>
    <row r="238" spans="2:12" x14ac:dyDescent="0.45">
      <c r="B238" s="4">
        <v>-6527.4309999999996</v>
      </c>
      <c r="C238">
        <v>367917</v>
      </c>
      <c r="D238">
        <v>8119</v>
      </c>
      <c r="J238">
        <v>-6833.2569999999996</v>
      </c>
      <c r="K238">
        <v>642008</v>
      </c>
      <c r="L238">
        <v>1894</v>
      </c>
    </row>
    <row r="239" spans="2:12" x14ac:dyDescent="0.45">
      <c r="B239" s="4">
        <v>-6569.13</v>
      </c>
      <c r="C239">
        <v>467749</v>
      </c>
      <c r="D239">
        <v>6250</v>
      </c>
      <c r="J239">
        <v>-6833.2569999999996</v>
      </c>
      <c r="K239">
        <v>78364</v>
      </c>
      <c r="L239">
        <v>3903</v>
      </c>
    </row>
    <row r="240" spans="2:12" x14ac:dyDescent="0.45">
      <c r="B240" s="4">
        <v>-6569.13</v>
      </c>
      <c r="C240">
        <v>695253</v>
      </c>
      <c r="D240">
        <v>9028</v>
      </c>
      <c r="J240">
        <v>-6833.2569999999996</v>
      </c>
      <c r="K240">
        <v>169882</v>
      </c>
      <c r="L240">
        <v>2005</v>
      </c>
    </row>
    <row r="241" spans="2:12" x14ac:dyDescent="0.45">
      <c r="B241" s="4">
        <v>-6569.13</v>
      </c>
      <c r="C241">
        <v>14170</v>
      </c>
      <c r="D241">
        <v>6734</v>
      </c>
      <c r="J241">
        <v>-6833.2569999999996</v>
      </c>
      <c r="K241">
        <v>62738</v>
      </c>
      <c r="L241">
        <v>2074</v>
      </c>
    </row>
    <row r="242" spans="2:12" x14ac:dyDescent="0.45">
      <c r="B242" s="4">
        <v>-6569.13</v>
      </c>
      <c r="C242">
        <v>185329</v>
      </c>
      <c r="D242">
        <v>2145</v>
      </c>
      <c r="J242">
        <v>-6833.2569999999996</v>
      </c>
      <c r="K242">
        <v>761130</v>
      </c>
      <c r="L242">
        <v>4233</v>
      </c>
    </row>
    <row r="243" spans="2:12" x14ac:dyDescent="0.45">
      <c r="B243" s="4">
        <v>-6573.598</v>
      </c>
      <c r="C243">
        <v>859754</v>
      </c>
      <c r="D243">
        <v>4280</v>
      </c>
      <c r="J243">
        <v>-6833.2569999999996</v>
      </c>
      <c r="K243">
        <v>91231</v>
      </c>
      <c r="L243">
        <v>727</v>
      </c>
    </row>
    <row r="244" spans="2:12" x14ac:dyDescent="0.45">
      <c r="B244" s="4">
        <v>-6577.6090000000004</v>
      </c>
      <c r="C244">
        <v>509923</v>
      </c>
      <c r="D244">
        <v>4840</v>
      </c>
      <c r="J244">
        <v>-6833.2569999999996</v>
      </c>
      <c r="K244">
        <v>81233</v>
      </c>
      <c r="L244">
        <v>825</v>
      </c>
    </row>
    <row r="245" spans="2:12" x14ac:dyDescent="0.45">
      <c r="B245" s="4">
        <v>-6579.0990000000002</v>
      </c>
      <c r="C245">
        <v>852701</v>
      </c>
      <c r="D245">
        <v>6851</v>
      </c>
      <c r="J245">
        <v>-6833.2569999999996</v>
      </c>
      <c r="K245">
        <v>151775</v>
      </c>
      <c r="L245">
        <v>3317</v>
      </c>
    </row>
    <row r="246" spans="2:12" x14ac:dyDescent="0.45">
      <c r="B246" s="4">
        <v>-6579.3950000000004</v>
      </c>
      <c r="C246">
        <v>809897</v>
      </c>
      <c r="D246">
        <v>8067</v>
      </c>
      <c r="J246">
        <v>-6833.2569999999996</v>
      </c>
      <c r="K246">
        <v>137877</v>
      </c>
      <c r="L246">
        <v>1679</v>
      </c>
    </row>
    <row r="247" spans="2:12" x14ac:dyDescent="0.45">
      <c r="B247" s="4">
        <v>-6579.7209999999995</v>
      </c>
      <c r="C247">
        <v>657473</v>
      </c>
      <c r="D247">
        <v>9191</v>
      </c>
      <c r="J247">
        <v>-6833.2569999999996</v>
      </c>
      <c r="K247">
        <v>504861</v>
      </c>
      <c r="L247">
        <v>1771</v>
      </c>
    </row>
    <row r="248" spans="2:12" x14ac:dyDescent="0.45">
      <c r="B248" s="4">
        <v>-6582.5290000000005</v>
      </c>
      <c r="C248">
        <v>358981</v>
      </c>
      <c r="D248">
        <v>6895</v>
      </c>
      <c r="J248">
        <v>-6833.2569999999996</v>
      </c>
      <c r="K248">
        <v>408713</v>
      </c>
      <c r="L248">
        <v>450</v>
      </c>
    </row>
    <row r="249" spans="2:12" x14ac:dyDescent="0.45">
      <c r="B249" s="4">
        <v>-6583.2749999999996</v>
      </c>
      <c r="C249">
        <v>422778</v>
      </c>
      <c r="D249">
        <v>9714</v>
      </c>
      <c r="J249">
        <v>-6833.2569999999996</v>
      </c>
      <c r="K249">
        <v>734100</v>
      </c>
      <c r="L249">
        <v>2162</v>
      </c>
    </row>
    <row r="250" spans="2:12" x14ac:dyDescent="0.45">
      <c r="B250" s="4">
        <v>-6583.4459999999999</v>
      </c>
      <c r="C250">
        <v>2066</v>
      </c>
      <c r="D250">
        <v>1228</v>
      </c>
      <c r="J250">
        <v>-6833.2569999999996</v>
      </c>
      <c r="K250">
        <v>420322</v>
      </c>
      <c r="L250">
        <v>1165</v>
      </c>
    </row>
    <row r="251" spans="2:12" x14ac:dyDescent="0.45">
      <c r="B251" s="4">
        <v>-6584.2939999999999</v>
      </c>
      <c r="C251">
        <v>850441</v>
      </c>
      <c r="D251">
        <v>5565</v>
      </c>
      <c r="J251">
        <v>-6833.2569999999996</v>
      </c>
      <c r="K251">
        <v>32929</v>
      </c>
      <c r="L251">
        <v>4734</v>
      </c>
    </row>
    <row r="252" spans="2:12" x14ac:dyDescent="0.45">
      <c r="B252" s="4">
        <v>-6584.7969999999996</v>
      </c>
      <c r="C252">
        <v>675876</v>
      </c>
      <c r="D252">
        <v>9488</v>
      </c>
      <c r="J252">
        <v>-6833.2569999999996</v>
      </c>
      <c r="K252">
        <v>915975</v>
      </c>
      <c r="L252">
        <v>4852</v>
      </c>
    </row>
    <row r="253" spans="2:12" x14ac:dyDescent="0.45">
      <c r="B253" s="4">
        <v>-6584.7969999999996</v>
      </c>
      <c r="C253">
        <v>764597</v>
      </c>
      <c r="D253">
        <v>9477</v>
      </c>
      <c r="J253">
        <v>-6833.2569999999996</v>
      </c>
      <c r="K253">
        <v>818353</v>
      </c>
      <c r="L253">
        <v>1256</v>
      </c>
    </row>
    <row r="254" spans="2:12" x14ac:dyDescent="0.45">
      <c r="B254" s="4">
        <v>-6584.7969999999996</v>
      </c>
      <c r="C254">
        <v>215465</v>
      </c>
      <c r="D254">
        <v>6017</v>
      </c>
      <c r="J254">
        <v>-6833.2569999999996</v>
      </c>
      <c r="K254">
        <v>555330</v>
      </c>
      <c r="L254">
        <v>1400</v>
      </c>
    </row>
    <row r="255" spans="2:12" x14ac:dyDescent="0.45">
      <c r="B255" s="4">
        <v>-6584.7969999999996</v>
      </c>
      <c r="C255">
        <v>536411</v>
      </c>
      <c r="D255">
        <v>8672</v>
      </c>
      <c r="J255">
        <v>-6833.2569999999996</v>
      </c>
      <c r="K255">
        <v>417713</v>
      </c>
      <c r="L255">
        <v>3222</v>
      </c>
    </row>
    <row r="256" spans="2:12" x14ac:dyDescent="0.45">
      <c r="B256" s="4">
        <v>-6584.7969999999996</v>
      </c>
      <c r="C256">
        <v>32878</v>
      </c>
      <c r="D256">
        <v>8848</v>
      </c>
      <c r="J256">
        <v>-6833.2569999999996</v>
      </c>
      <c r="K256">
        <v>105990</v>
      </c>
      <c r="L256">
        <v>3803</v>
      </c>
    </row>
    <row r="257" spans="2:12" x14ac:dyDescent="0.45">
      <c r="B257" s="4">
        <v>-6584.7969999999996</v>
      </c>
      <c r="C257">
        <v>525890</v>
      </c>
      <c r="D257">
        <v>7322</v>
      </c>
      <c r="J257">
        <v>-6833.2569999999996</v>
      </c>
      <c r="K257">
        <v>814807</v>
      </c>
      <c r="L257">
        <v>4189</v>
      </c>
    </row>
    <row r="258" spans="2:12" x14ac:dyDescent="0.45">
      <c r="B258" s="4">
        <v>-6584.7969999999996</v>
      </c>
      <c r="C258">
        <v>966924</v>
      </c>
      <c r="D258">
        <v>3444</v>
      </c>
      <c r="J258">
        <v>-6833.2569999999996</v>
      </c>
      <c r="K258">
        <v>851849</v>
      </c>
      <c r="L258">
        <v>4200</v>
      </c>
    </row>
    <row r="259" spans="2:12" x14ac:dyDescent="0.45">
      <c r="B259" s="4">
        <v>-6584.7969999999996</v>
      </c>
      <c r="C259">
        <v>873388</v>
      </c>
      <c r="D259">
        <v>3173</v>
      </c>
      <c r="J259">
        <v>-6833.2569999999996</v>
      </c>
      <c r="K259">
        <v>729267</v>
      </c>
      <c r="L259">
        <v>2202</v>
      </c>
    </row>
    <row r="260" spans="2:12" x14ac:dyDescent="0.45">
      <c r="B260" s="4">
        <v>-6584.7969999999996</v>
      </c>
      <c r="C260">
        <v>15270</v>
      </c>
      <c r="D260">
        <v>610</v>
      </c>
      <c r="J260">
        <v>-6833.2569999999996</v>
      </c>
      <c r="K260">
        <v>476295</v>
      </c>
      <c r="L260">
        <v>969</v>
      </c>
    </row>
    <row r="261" spans="2:12" x14ac:dyDescent="0.45">
      <c r="B261" s="4">
        <v>-6584.7969999999996</v>
      </c>
      <c r="C261">
        <v>27690</v>
      </c>
      <c r="D261">
        <v>2347</v>
      </c>
      <c r="J261">
        <v>-6833.2569999999996</v>
      </c>
      <c r="K261">
        <v>15657</v>
      </c>
      <c r="L261">
        <v>4178</v>
      </c>
    </row>
    <row r="262" spans="2:12" x14ac:dyDescent="0.45">
      <c r="B262" s="4">
        <v>-6584.7969999999996</v>
      </c>
      <c r="C262">
        <v>553636</v>
      </c>
      <c r="D262">
        <v>6114</v>
      </c>
      <c r="J262">
        <v>-6833.2569999999996</v>
      </c>
      <c r="K262">
        <v>54479</v>
      </c>
      <c r="L262">
        <v>4385</v>
      </c>
    </row>
    <row r="263" spans="2:12" x14ac:dyDescent="0.45">
      <c r="B263" s="4">
        <v>-6584.7969999999996</v>
      </c>
      <c r="C263">
        <v>199559</v>
      </c>
      <c r="D263">
        <v>5010</v>
      </c>
      <c r="J263">
        <v>-6833.2569999999996</v>
      </c>
      <c r="K263">
        <v>910784</v>
      </c>
      <c r="L263">
        <v>3980</v>
      </c>
    </row>
    <row r="264" spans="2:12" x14ac:dyDescent="0.45">
      <c r="B264" s="4">
        <v>-6584.7969999999996</v>
      </c>
      <c r="C264">
        <v>853730</v>
      </c>
      <c r="D264">
        <v>6585</v>
      </c>
      <c r="J264">
        <v>-6833.2569999999996</v>
      </c>
      <c r="K264">
        <v>401572</v>
      </c>
      <c r="L264">
        <v>1033</v>
      </c>
    </row>
    <row r="265" spans="2:12" x14ac:dyDescent="0.45">
      <c r="B265" s="4">
        <v>-6585.72</v>
      </c>
      <c r="C265">
        <v>458918</v>
      </c>
      <c r="D265">
        <v>8366</v>
      </c>
      <c r="J265">
        <v>-6833.2569999999996</v>
      </c>
      <c r="K265">
        <v>259758</v>
      </c>
      <c r="L265">
        <v>1054</v>
      </c>
    </row>
    <row r="266" spans="2:12" x14ac:dyDescent="0.45">
      <c r="B266" s="4">
        <v>-6585.72</v>
      </c>
      <c r="C266">
        <v>469571</v>
      </c>
      <c r="D266">
        <v>2712</v>
      </c>
      <c r="J266">
        <v>-6833.2569999999996</v>
      </c>
      <c r="K266">
        <v>707067</v>
      </c>
      <c r="L266">
        <v>2876</v>
      </c>
    </row>
    <row r="267" spans="2:12" x14ac:dyDescent="0.45">
      <c r="B267" s="4">
        <v>-6585.72</v>
      </c>
      <c r="C267">
        <v>279795</v>
      </c>
      <c r="D267">
        <v>6206</v>
      </c>
      <c r="J267">
        <v>-6833.2569999999996</v>
      </c>
      <c r="K267">
        <v>72662</v>
      </c>
      <c r="L267">
        <v>729</v>
      </c>
    </row>
    <row r="268" spans="2:12" x14ac:dyDescent="0.45">
      <c r="B268" s="4">
        <v>-6586.1379999999999</v>
      </c>
      <c r="C268">
        <v>831165</v>
      </c>
      <c r="D268">
        <v>4935</v>
      </c>
      <c r="J268">
        <v>-6833.2569999999996</v>
      </c>
      <c r="K268">
        <v>693264</v>
      </c>
      <c r="L268">
        <v>3274</v>
      </c>
    </row>
    <row r="269" spans="2:12" x14ac:dyDescent="0.45">
      <c r="B269" s="4">
        <v>-6586.335</v>
      </c>
      <c r="C269">
        <v>896593</v>
      </c>
      <c r="D269">
        <v>9073</v>
      </c>
      <c r="J269">
        <v>-6833.2569999999996</v>
      </c>
      <c r="K269">
        <v>633122</v>
      </c>
      <c r="L269">
        <v>3524</v>
      </c>
    </row>
    <row r="270" spans="2:12" x14ac:dyDescent="0.45">
      <c r="B270" s="4">
        <v>-6586.7640000000001</v>
      </c>
      <c r="C270">
        <v>481835</v>
      </c>
      <c r="D270">
        <v>57</v>
      </c>
      <c r="J270">
        <v>-6833.2569999999996</v>
      </c>
      <c r="K270">
        <v>804111</v>
      </c>
      <c r="L270">
        <v>1775</v>
      </c>
    </row>
    <row r="271" spans="2:12" x14ac:dyDescent="0.45">
      <c r="B271" s="4">
        <v>-6587.3590000000004</v>
      </c>
      <c r="C271">
        <v>503388</v>
      </c>
      <c r="D271">
        <v>5777</v>
      </c>
      <c r="J271">
        <v>-6833.2569999999996</v>
      </c>
      <c r="K271">
        <v>979450</v>
      </c>
      <c r="L271">
        <v>913</v>
      </c>
    </row>
    <row r="272" spans="2:12" x14ac:dyDescent="0.45">
      <c r="B272" s="4">
        <v>-6587.576</v>
      </c>
      <c r="C272">
        <v>81124</v>
      </c>
      <c r="D272">
        <v>2677</v>
      </c>
      <c r="J272">
        <v>-6833.2569999999996</v>
      </c>
      <c r="K272">
        <v>659703</v>
      </c>
      <c r="L272">
        <v>4177</v>
      </c>
    </row>
    <row r="273" spans="2:12" x14ac:dyDescent="0.45">
      <c r="B273" s="4">
        <v>-6587.6350000000002</v>
      </c>
      <c r="C273">
        <v>594133</v>
      </c>
      <c r="D273">
        <v>4010</v>
      </c>
      <c r="J273">
        <v>-6833.2569999999996</v>
      </c>
      <c r="K273">
        <v>309881</v>
      </c>
      <c r="L273">
        <v>2153</v>
      </c>
    </row>
    <row r="274" spans="2:12" x14ac:dyDescent="0.45">
      <c r="B274" s="4">
        <v>-6587.7370000000001</v>
      </c>
      <c r="C274">
        <v>15689</v>
      </c>
      <c r="D274">
        <v>6401</v>
      </c>
      <c r="J274">
        <v>-6833.2569999999996</v>
      </c>
      <c r="K274">
        <v>567198</v>
      </c>
      <c r="L274">
        <v>4314</v>
      </c>
    </row>
    <row r="275" spans="2:12" x14ac:dyDescent="0.45">
      <c r="B275" s="4">
        <v>-6587.8109999999997</v>
      </c>
      <c r="C275">
        <v>202788</v>
      </c>
      <c r="D275">
        <v>3043</v>
      </c>
      <c r="J275">
        <v>-6833.2569999999996</v>
      </c>
      <c r="K275">
        <v>591019</v>
      </c>
      <c r="L275">
        <v>2695</v>
      </c>
    </row>
    <row r="276" spans="2:12" x14ac:dyDescent="0.45">
      <c r="B276" s="4">
        <v>-6590.0219999999999</v>
      </c>
      <c r="C276">
        <v>201619</v>
      </c>
      <c r="D276">
        <v>5828</v>
      </c>
      <c r="J276">
        <v>-6833.2569999999996</v>
      </c>
      <c r="K276">
        <v>271114</v>
      </c>
      <c r="L276">
        <v>2998</v>
      </c>
    </row>
    <row r="277" spans="2:12" x14ac:dyDescent="0.45">
      <c r="B277" s="4">
        <v>-6590.9539999999997</v>
      </c>
      <c r="C277">
        <v>139330</v>
      </c>
      <c r="D277">
        <v>4828</v>
      </c>
      <c r="J277">
        <v>-6833.2569999999996</v>
      </c>
      <c r="K277">
        <v>453384</v>
      </c>
      <c r="L277">
        <v>1545</v>
      </c>
    </row>
    <row r="278" spans="2:12" x14ac:dyDescent="0.45">
      <c r="B278" s="4">
        <v>-6593.6689999999999</v>
      </c>
      <c r="C278">
        <v>930355</v>
      </c>
      <c r="D278">
        <v>4832</v>
      </c>
      <c r="J278">
        <v>-6833.2569999999996</v>
      </c>
      <c r="K278">
        <v>754057</v>
      </c>
      <c r="L278">
        <v>3252</v>
      </c>
    </row>
    <row r="279" spans="2:12" x14ac:dyDescent="0.45">
      <c r="B279" s="4">
        <v>-6593.6689999999999</v>
      </c>
      <c r="C279">
        <v>466595</v>
      </c>
      <c r="D279">
        <v>6228</v>
      </c>
      <c r="J279">
        <v>-6833.2569999999996</v>
      </c>
      <c r="K279">
        <v>87586</v>
      </c>
      <c r="L279">
        <v>871</v>
      </c>
    </row>
    <row r="280" spans="2:12" x14ac:dyDescent="0.45">
      <c r="B280" s="4">
        <v>-6598.7529999999997</v>
      </c>
      <c r="C280">
        <v>709117</v>
      </c>
      <c r="D280">
        <v>7537</v>
      </c>
      <c r="J280">
        <v>-6833.2569999999996</v>
      </c>
      <c r="K280">
        <v>188637</v>
      </c>
      <c r="L280">
        <v>3518</v>
      </c>
    </row>
    <row r="281" spans="2:12" x14ac:dyDescent="0.45">
      <c r="B281" s="4">
        <v>-6600.1679999999997</v>
      </c>
      <c r="C281">
        <v>83354</v>
      </c>
      <c r="D281">
        <v>2478</v>
      </c>
      <c r="J281">
        <v>-6833.2569999999996</v>
      </c>
      <c r="K281">
        <v>635597</v>
      </c>
      <c r="L281">
        <v>3702</v>
      </c>
    </row>
    <row r="282" spans="2:12" x14ac:dyDescent="0.45">
      <c r="B282" s="4">
        <v>-6674.97</v>
      </c>
      <c r="C282">
        <v>720278</v>
      </c>
      <c r="D282">
        <v>7333</v>
      </c>
      <c r="J282">
        <v>-6833.2569999999996</v>
      </c>
      <c r="K282">
        <v>207917</v>
      </c>
      <c r="L282">
        <v>976</v>
      </c>
    </row>
    <row r="283" spans="2:12" x14ac:dyDescent="0.45">
      <c r="B283" s="4">
        <v>-6674.97</v>
      </c>
      <c r="C283">
        <v>707200</v>
      </c>
      <c r="D283">
        <v>1005</v>
      </c>
      <c r="J283">
        <v>-6833.2569999999996</v>
      </c>
      <c r="K283">
        <v>532095</v>
      </c>
      <c r="L283">
        <v>2004</v>
      </c>
    </row>
    <row r="284" spans="2:12" x14ac:dyDescent="0.45">
      <c r="B284" s="4">
        <v>-6674.97</v>
      </c>
      <c r="C284">
        <v>981727</v>
      </c>
      <c r="D284">
        <v>1781</v>
      </c>
      <c r="J284">
        <v>-6833.2569999999996</v>
      </c>
      <c r="K284">
        <v>828982</v>
      </c>
      <c r="L284">
        <v>4180</v>
      </c>
    </row>
    <row r="285" spans="2:12" x14ac:dyDescent="0.45">
      <c r="B285" s="4">
        <v>-6674.97</v>
      </c>
      <c r="C285">
        <v>608208</v>
      </c>
      <c r="D285">
        <v>1931</v>
      </c>
      <c r="J285">
        <v>-6833.2569999999996</v>
      </c>
      <c r="K285">
        <v>512487</v>
      </c>
      <c r="L285">
        <v>4339</v>
      </c>
    </row>
    <row r="286" spans="2:12" x14ac:dyDescent="0.45">
      <c r="B286" s="4">
        <v>-6674.97</v>
      </c>
      <c r="C286">
        <v>426708</v>
      </c>
      <c r="D286">
        <v>3987</v>
      </c>
      <c r="J286">
        <v>-6833.2569999999996</v>
      </c>
      <c r="K286">
        <v>533194</v>
      </c>
      <c r="L286">
        <v>4793</v>
      </c>
    </row>
    <row r="287" spans="2:12" x14ac:dyDescent="0.45">
      <c r="B287" s="4">
        <v>-6676.1080000000002</v>
      </c>
      <c r="C287">
        <v>999199</v>
      </c>
      <c r="D287">
        <v>8128</v>
      </c>
      <c r="J287">
        <v>-6833.2569999999996</v>
      </c>
      <c r="K287">
        <v>163519</v>
      </c>
      <c r="L287">
        <v>2441</v>
      </c>
    </row>
    <row r="288" spans="2:12" x14ac:dyDescent="0.45">
      <c r="B288" s="4">
        <v>-6835.1729999999998</v>
      </c>
      <c r="C288">
        <v>60427</v>
      </c>
      <c r="D288">
        <v>9384</v>
      </c>
      <c r="J288">
        <v>-6833.2569999999996</v>
      </c>
      <c r="K288">
        <v>964389</v>
      </c>
      <c r="L288">
        <v>1223</v>
      </c>
    </row>
    <row r="289" spans="2:12" x14ac:dyDescent="0.45">
      <c r="B289" s="4">
        <v>-7073.6509999999998</v>
      </c>
      <c r="C289">
        <v>606412</v>
      </c>
      <c r="D289">
        <v>8329</v>
      </c>
      <c r="J289">
        <v>-6833.2569999999996</v>
      </c>
      <c r="K289">
        <v>293428</v>
      </c>
      <c r="L289">
        <v>2473</v>
      </c>
    </row>
    <row r="290" spans="2:12" x14ac:dyDescent="0.45">
      <c r="B290" s="4">
        <v>-7073.6509999999998</v>
      </c>
      <c r="C290">
        <v>205005</v>
      </c>
      <c r="D290">
        <v>2559</v>
      </c>
      <c r="J290">
        <v>-6833.2569999999996</v>
      </c>
      <c r="K290">
        <v>59963</v>
      </c>
      <c r="L290">
        <v>670</v>
      </c>
    </row>
    <row r="291" spans="2:12" x14ac:dyDescent="0.45">
      <c r="B291" s="4">
        <v>-7090.7870000000003</v>
      </c>
      <c r="C291">
        <v>705786</v>
      </c>
      <c r="D291">
        <v>9413</v>
      </c>
      <c r="J291">
        <v>-6833.2569999999996</v>
      </c>
      <c r="K291">
        <v>996270</v>
      </c>
      <c r="L291">
        <v>1572</v>
      </c>
    </row>
    <row r="292" spans="2:12" x14ac:dyDescent="0.45">
      <c r="B292" s="4">
        <v>-7090.7870000000003</v>
      </c>
      <c r="C292">
        <v>455823</v>
      </c>
      <c r="D292">
        <v>8986</v>
      </c>
      <c r="J292">
        <v>-6833.2569999999996</v>
      </c>
      <c r="K292">
        <v>36369</v>
      </c>
      <c r="L292">
        <v>3258</v>
      </c>
    </row>
    <row r="293" spans="2:12" x14ac:dyDescent="0.45">
      <c r="B293" s="4">
        <v>-7093.857</v>
      </c>
      <c r="C293">
        <v>968256</v>
      </c>
      <c r="D293">
        <v>3948</v>
      </c>
      <c r="J293">
        <v>-6833.2569999999996</v>
      </c>
      <c r="K293">
        <v>275366</v>
      </c>
      <c r="L293">
        <v>3912</v>
      </c>
    </row>
    <row r="294" spans="2:12" x14ac:dyDescent="0.45">
      <c r="B294" s="4">
        <v>-7093.857</v>
      </c>
      <c r="C294">
        <v>234198</v>
      </c>
      <c r="D294">
        <v>2548</v>
      </c>
      <c r="J294">
        <v>-6833.2569999999996</v>
      </c>
      <c r="K294">
        <v>883355</v>
      </c>
      <c r="L294">
        <v>2140</v>
      </c>
    </row>
    <row r="295" spans="2:12" x14ac:dyDescent="0.45">
      <c r="B295" s="4">
        <v>-7093.857</v>
      </c>
      <c r="C295">
        <v>897341</v>
      </c>
      <c r="D295">
        <v>5338</v>
      </c>
      <c r="J295">
        <v>-6833.2569999999996</v>
      </c>
      <c r="K295">
        <v>157035</v>
      </c>
      <c r="L295">
        <v>2308</v>
      </c>
    </row>
    <row r="296" spans="2:12" x14ac:dyDescent="0.45">
      <c r="B296" s="4">
        <v>-7093.857</v>
      </c>
      <c r="C296">
        <v>523233</v>
      </c>
      <c r="D296">
        <v>1487</v>
      </c>
      <c r="J296">
        <v>-6833.2569999999996</v>
      </c>
      <c r="K296">
        <v>51375</v>
      </c>
      <c r="L296">
        <v>148</v>
      </c>
    </row>
    <row r="297" spans="2:12" x14ac:dyDescent="0.45">
      <c r="B297" s="4">
        <v>-7093.857</v>
      </c>
      <c r="C297">
        <v>911490</v>
      </c>
      <c r="D297">
        <v>8641</v>
      </c>
      <c r="J297">
        <v>-6833.2569999999996</v>
      </c>
      <c r="K297">
        <v>583657</v>
      </c>
      <c r="L297">
        <v>2537</v>
      </c>
    </row>
    <row r="298" spans="2:12" x14ac:dyDescent="0.45">
      <c r="B298" s="4">
        <v>-7093.857</v>
      </c>
      <c r="C298">
        <v>646911</v>
      </c>
      <c r="D298">
        <v>4636</v>
      </c>
      <c r="J298">
        <v>-6833.2569999999996</v>
      </c>
      <c r="K298">
        <v>705631</v>
      </c>
      <c r="L298">
        <v>1269</v>
      </c>
    </row>
    <row r="299" spans="2:12" x14ac:dyDescent="0.45">
      <c r="B299" s="4">
        <v>-7093.857</v>
      </c>
      <c r="C299">
        <v>60814</v>
      </c>
      <c r="D299">
        <v>5931</v>
      </c>
      <c r="J299">
        <v>-6833.2569999999996</v>
      </c>
      <c r="K299">
        <v>374171</v>
      </c>
      <c r="L299">
        <v>2920</v>
      </c>
    </row>
    <row r="300" spans="2:12" x14ac:dyDescent="0.45">
      <c r="B300" s="4">
        <v>-7093.857</v>
      </c>
      <c r="C300">
        <v>934111</v>
      </c>
      <c r="D300">
        <v>5559</v>
      </c>
      <c r="J300">
        <v>-6833.2569999999996</v>
      </c>
      <c r="K300">
        <v>549244</v>
      </c>
      <c r="L300">
        <v>756</v>
      </c>
    </row>
    <row r="301" spans="2:12" x14ac:dyDescent="0.45">
      <c r="B301" s="4">
        <v>-7093.857</v>
      </c>
      <c r="C301">
        <v>982492</v>
      </c>
      <c r="D301">
        <v>4602</v>
      </c>
      <c r="J301">
        <v>-6833.2569999999996</v>
      </c>
      <c r="K301">
        <v>85666</v>
      </c>
      <c r="L301">
        <v>1654</v>
      </c>
    </row>
    <row r="302" spans="2:12" x14ac:dyDescent="0.45">
      <c r="B302" s="4">
        <v>-7093.857</v>
      </c>
      <c r="C302">
        <v>981457</v>
      </c>
      <c r="D302">
        <v>5008</v>
      </c>
      <c r="J302">
        <v>-6833.2569999999996</v>
      </c>
      <c r="K302">
        <v>603244</v>
      </c>
      <c r="L302">
        <v>3534</v>
      </c>
    </row>
    <row r="303" spans="2:12" x14ac:dyDescent="0.45">
      <c r="B303" s="4">
        <v>-7095.098</v>
      </c>
      <c r="C303">
        <v>225932</v>
      </c>
      <c r="D303">
        <v>1285</v>
      </c>
      <c r="J303">
        <v>-6833.2569999999996</v>
      </c>
      <c r="K303">
        <v>699748</v>
      </c>
      <c r="L303">
        <v>1120</v>
      </c>
    </row>
    <row r="304" spans="2:12" x14ac:dyDescent="0.45">
      <c r="B304" s="4">
        <v>-7099.7039999999997</v>
      </c>
      <c r="C304">
        <v>890921</v>
      </c>
      <c r="D304">
        <v>6055</v>
      </c>
      <c r="J304">
        <v>-6833.2569999999996</v>
      </c>
      <c r="K304">
        <v>419329</v>
      </c>
      <c r="L304">
        <v>2503</v>
      </c>
    </row>
    <row r="305" spans="2:12" x14ac:dyDescent="0.45">
      <c r="B305" s="4">
        <v>-7100.2169999999996</v>
      </c>
      <c r="C305">
        <v>582061</v>
      </c>
      <c r="D305">
        <v>2057</v>
      </c>
      <c r="J305">
        <v>-6833.2569999999996</v>
      </c>
      <c r="K305">
        <v>716642</v>
      </c>
      <c r="L305">
        <v>3151</v>
      </c>
    </row>
    <row r="306" spans="2:12" x14ac:dyDescent="0.45">
      <c r="B306" s="4">
        <v>-7101.8760000000002</v>
      </c>
      <c r="C306">
        <v>460291</v>
      </c>
      <c r="D306">
        <v>2387</v>
      </c>
      <c r="J306">
        <v>-6833.2569999999996</v>
      </c>
      <c r="K306">
        <v>227770</v>
      </c>
      <c r="L306">
        <v>3166</v>
      </c>
    </row>
    <row r="307" spans="2:12" x14ac:dyDescent="0.45">
      <c r="B307" s="4">
        <v>-7101.8890000000001</v>
      </c>
      <c r="C307">
        <v>794394</v>
      </c>
      <c r="D307">
        <v>4351</v>
      </c>
      <c r="J307">
        <v>-6833.2569999999996</v>
      </c>
      <c r="K307">
        <v>488814</v>
      </c>
      <c r="L307">
        <v>3170</v>
      </c>
    </row>
    <row r="308" spans="2:12" x14ac:dyDescent="0.45">
      <c r="B308" s="4">
        <v>-7101.8890000000001</v>
      </c>
      <c r="C308">
        <v>794394</v>
      </c>
      <c r="D308">
        <v>5061</v>
      </c>
      <c r="J308">
        <v>-6833.2569999999996</v>
      </c>
      <c r="K308">
        <v>340820</v>
      </c>
      <c r="L308">
        <v>3622</v>
      </c>
    </row>
    <row r="309" spans="2:12" x14ac:dyDescent="0.45">
      <c r="B309" s="4">
        <v>-7104.6019999999999</v>
      </c>
      <c r="C309">
        <v>391179</v>
      </c>
      <c r="D309">
        <v>78</v>
      </c>
      <c r="J309">
        <v>-6833.2569999999996</v>
      </c>
      <c r="K309">
        <v>53160</v>
      </c>
      <c r="L309">
        <v>3996</v>
      </c>
    </row>
    <row r="310" spans="2:12" x14ac:dyDescent="0.45">
      <c r="B310" s="4">
        <v>-7107.509</v>
      </c>
      <c r="C310">
        <v>266504</v>
      </c>
      <c r="D310">
        <v>6569</v>
      </c>
      <c r="J310">
        <v>-6833.2569999999996</v>
      </c>
      <c r="K310">
        <v>96091</v>
      </c>
      <c r="L310">
        <v>4045</v>
      </c>
    </row>
    <row r="311" spans="2:12" x14ac:dyDescent="0.45">
      <c r="B311" s="4">
        <v>-7108.79</v>
      </c>
      <c r="C311">
        <v>533738</v>
      </c>
      <c r="D311">
        <v>11</v>
      </c>
      <c r="J311">
        <v>-6833.2569999999996</v>
      </c>
      <c r="K311">
        <v>754616</v>
      </c>
      <c r="L311">
        <v>4405</v>
      </c>
    </row>
    <row r="312" spans="2:12" x14ac:dyDescent="0.45">
      <c r="B312" s="4">
        <v>-7108.79</v>
      </c>
      <c r="C312">
        <v>442072</v>
      </c>
      <c r="D312">
        <v>625</v>
      </c>
      <c r="J312">
        <v>-6833.2569999999996</v>
      </c>
      <c r="K312">
        <v>270203</v>
      </c>
      <c r="L312">
        <v>4499</v>
      </c>
    </row>
    <row r="313" spans="2:12" x14ac:dyDescent="0.45">
      <c r="B313" s="4">
        <v>-7108.79</v>
      </c>
      <c r="C313">
        <v>723035</v>
      </c>
      <c r="D313">
        <v>538</v>
      </c>
      <c r="J313">
        <v>-6833.2569999999996</v>
      </c>
      <c r="K313">
        <v>716616</v>
      </c>
      <c r="L313">
        <v>1159</v>
      </c>
    </row>
    <row r="314" spans="2:12" x14ac:dyDescent="0.45">
      <c r="B314" s="4">
        <v>-7109.0259999999998</v>
      </c>
      <c r="C314">
        <v>190339</v>
      </c>
      <c r="D314">
        <v>102</v>
      </c>
      <c r="J314">
        <v>-6833.2569999999996</v>
      </c>
      <c r="K314">
        <v>539683</v>
      </c>
      <c r="L314">
        <v>1215</v>
      </c>
    </row>
    <row r="315" spans="2:12" x14ac:dyDescent="0.45">
      <c r="B315" s="4">
        <v>-7109.4930000000004</v>
      </c>
      <c r="C315">
        <v>157011</v>
      </c>
      <c r="D315">
        <v>6804</v>
      </c>
      <c r="J315">
        <v>-6833.2569999999996</v>
      </c>
      <c r="K315">
        <v>995197</v>
      </c>
      <c r="L315">
        <v>2529</v>
      </c>
    </row>
    <row r="316" spans="2:12" x14ac:dyDescent="0.45">
      <c r="B316" s="4">
        <v>-7109.4930000000004</v>
      </c>
      <c r="C316">
        <v>300582</v>
      </c>
      <c r="D316">
        <v>2236</v>
      </c>
      <c r="J316">
        <v>-6833.2569999999996</v>
      </c>
      <c r="K316">
        <v>309852</v>
      </c>
      <c r="L316">
        <v>2802</v>
      </c>
    </row>
    <row r="317" spans="2:12" x14ac:dyDescent="0.45">
      <c r="B317" s="4">
        <v>-7109.4930000000004</v>
      </c>
      <c r="C317">
        <v>300582</v>
      </c>
      <c r="D317">
        <v>7685</v>
      </c>
      <c r="J317">
        <v>-6833.2569999999996</v>
      </c>
      <c r="K317">
        <v>373505</v>
      </c>
      <c r="L317">
        <v>88</v>
      </c>
    </row>
    <row r="318" spans="2:12" x14ac:dyDescent="0.45">
      <c r="B318" s="4">
        <v>-7109.8710000000001</v>
      </c>
      <c r="C318">
        <v>311162</v>
      </c>
      <c r="D318">
        <v>9535</v>
      </c>
      <c r="J318">
        <v>-6833.2569999999996</v>
      </c>
      <c r="K318">
        <v>380978</v>
      </c>
      <c r="L318">
        <v>3031</v>
      </c>
    </row>
    <row r="319" spans="2:12" x14ac:dyDescent="0.45">
      <c r="B319" s="4">
        <v>-7111.05</v>
      </c>
      <c r="C319">
        <v>915975</v>
      </c>
      <c r="D319">
        <v>4852</v>
      </c>
      <c r="J319">
        <v>-6833.2569999999996</v>
      </c>
      <c r="K319">
        <v>777248</v>
      </c>
      <c r="L319">
        <v>1669</v>
      </c>
    </row>
    <row r="320" spans="2:12" x14ac:dyDescent="0.45">
      <c r="B320" s="4">
        <v>-7111.05</v>
      </c>
      <c r="C320">
        <v>990797</v>
      </c>
      <c r="D320">
        <v>5887</v>
      </c>
      <c r="J320">
        <v>-6833.2569999999996</v>
      </c>
      <c r="K320">
        <v>692357</v>
      </c>
      <c r="L320">
        <v>2081</v>
      </c>
    </row>
    <row r="321" spans="2:12" x14ac:dyDescent="0.45">
      <c r="B321" s="4">
        <v>-7111.05</v>
      </c>
      <c r="C321">
        <v>338064</v>
      </c>
      <c r="D321">
        <v>3691</v>
      </c>
      <c r="J321">
        <v>-6833.2569999999996</v>
      </c>
      <c r="K321">
        <v>925436</v>
      </c>
      <c r="L321">
        <v>4401</v>
      </c>
    </row>
    <row r="322" spans="2:12" x14ac:dyDescent="0.45">
      <c r="B322" s="4">
        <v>-7111.05</v>
      </c>
      <c r="C322">
        <v>459547</v>
      </c>
      <c r="D322">
        <v>2467</v>
      </c>
      <c r="J322">
        <v>-6833.2569999999996</v>
      </c>
      <c r="K322">
        <v>53062</v>
      </c>
      <c r="L322">
        <v>4628</v>
      </c>
    </row>
    <row r="323" spans="2:12" x14ac:dyDescent="0.45">
      <c r="B323" s="4">
        <v>-7111.05</v>
      </c>
      <c r="C323">
        <v>409109</v>
      </c>
      <c r="D323">
        <v>9414</v>
      </c>
      <c r="J323">
        <v>-6833.2569999999996</v>
      </c>
      <c r="K323">
        <v>624575</v>
      </c>
      <c r="L323">
        <v>2315</v>
      </c>
    </row>
    <row r="324" spans="2:12" x14ac:dyDescent="0.45">
      <c r="B324" s="4">
        <v>-7111.05</v>
      </c>
      <c r="C324">
        <v>335485</v>
      </c>
      <c r="D324">
        <v>496</v>
      </c>
      <c r="J324">
        <v>-6833.2569999999996</v>
      </c>
      <c r="K324">
        <v>831165</v>
      </c>
      <c r="L324">
        <v>4935</v>
      </c>
    </row>
    <row r="325" spans="2:12" x14ac:dyDescent="0.45">
      <c r="B325" s="4">
        <v>-7112.2809999999999</v>
      </c>
      <c r="C325">
        <v>150802</v>
      </c>
      <c r="D325">
        <v>4651</v>
      </c>
      <c r="J325">
        <v>-6833.2569999999996</v>
      </c>
      <c r="K325">
        <v>898009</v>
      </c>
      <c r="L325">
        <v>2586</v>
      </c>
    </row>
    <row r="326" spans="2:12" x14ac:dyDescent="0.45">
      <c r="B326" s="4">
        <v>-7112.93</v>
      </c>
      <c r="C326">
        <v>227778</v>
      </c>
      <c r="D326">
        <v>9807</v>
      </c>
      <c r="J326">
        <v>-6833.2569999999996</v>
      </c>
      <c r="K326">
        <v>744582</v>
      </c>
      <c r="L326">
        <v>2621</v>
      </c>
    </row>
    <row r="327" spans="2:12" x14ac:dyDescent="0.45">
      <c r="B327" s="4">
        <v>-7113.0720000000001</v>
      </c>
      <c r="C327">
        <v>602960</v>
      </c>
      <c r="D327">
        <v>2226</v>
      </c>
      <c r="J327">
        <v>-6833.2569999999996</v>
      </c>
      <c r="K327">
        <v>925994</v>
      </c>
      <c r="L327">
        <v>1386</v>
      </c>
    </row>
    <row r="328" spans="2:12" x14ac:dyDescent="0.45">
      <c r="B328" s="4">
        <v>-7113.0720000000001</v>
      </c>
      <c r="C328">
        <v>676560</v>
      </c>
      <c r="D328">
        <v>1250</v>
      </c>
      <c r="J328">
        <v>-6833.2569999999996</v>
      </c>
      <c r="K328">
        <v>148079</v>
      </c>
      <c r="L328">
        <v>1773</v>
      </c>
    </row>
    <row r="329" spans="2:12" x14ac:dyDescent="0.45">
      <c r="B329" s="4">
        <v>-7113.0720000000001</v>
      </c>
      <c r="C329">
        <v>506926</v>
      </c>
      <c r="D329">
        <v>9518</v>
      </c>
      <c r="J329">
        <v>-6833.2569999999996</v>
      </c>
      <c r="K329">
        <v>197794</v>
      </c>
      <c r="L329">
        <v>4439</v>
      </c>
    </row>
    <row r="330" spans="2:12" x14ac:dyDescent="0.45">
      <c r="B330" s="4">
        <v>-7113.0720000000001</v>
      </c>
      <c r="C330">
        <v>197223</v>
      </c>
      <c r="D330">
        <v>332</v>
      </c>
      <c r="J330">
        <v>-6833.2569999999996</v>
      </c>
      <c r="K330">
        <v>469158</v>
      </c>
      <c r="L330">
        <v>1145</v>
      </c>
    </row>
    <row r="331" spans="2:12" x14ac:dyDescent="0.45">
      <c r="B331" s="4">
        <v>-7113.0720000000001</v>
      </c>
      <c r="C331">
        <v>853343</v>
      </c>
      <c r="D331">
        <v>5752</v>
      </c>
      <c r="J331">
        <v>-6833.2569999999996</v>
      </c>
      <c r="K331">
        <v>770836</v>
      </c>
      <c r="L331">
        <v>2614</v>
      </c>
    </row>
    <row r="332" spans="2:12" x14ac:dyDescent="0.45">
      <c r="B332" s="4">
        <v>-7113.0720000000001</v>
      </c>
      <c r="C332">
        <v>554694</v>
      </c>
      <c r="D332">
        <v>2610</v>
      </c>
      <c r="J332">
        <v>-6833.2569999999996</v>
      </c>
      <c r="K332">
        <v>975897</v>
      </c>
      <c r="L332">
        <v>1569</v>
      </c>
    </row>
    <row r="333" spans="2:12" x14ac:dyDescent="0.45">
      <c r="B333" s="4">
        <v>-7113.0720000000001</v>
      </c>
      <c r="C333">
        <v>715466</v>
      </c>
      <c r="D333">
        <v>5857</v>
      </c>
      <c r="J333">
        <v>-6833.2569999999996</v>
      </c>
      <c r="K333">
        <v>276397</v>
      </c>
      <c r="L333">
        <v>3205</v>
      </c>
    </row>
    <row r="334" spans="2:12" x14ac:dyDescent="0.45">
      <c r="B334" s="4">
        <v>-7113.0720000000001</v>
      </c>
      <c r="C334">
        <v>114869</v>
      </c>
      <c r="D334">
        <v>6370</v>
      </c>
      <c r="J334">
        <v>-6833.2569999999996</v>
      </c>
      <c r="K334">
        <v>518896</v>
      </c>
      <c r="L334">
        <v>3970</v>
      </c>
    </row>
    <row r="335" spans="2:12" x14ac:dyDescent="0.45">
      <c r="B335" s="4">
        <v>-7113.0720000000001</v>
      </c>
      <c r="C335">
        <v>767778</v>
      </c>
      <c r="D335">
        <v>7158</v>
      </c>
      <c r="J335">
        <v>-6833.2569999999996</v>
      </c>
      <c r="K335">
        <v>489095</v>
      </c>
      <c r="L335">
        <v>4936</v>
      </c>
    </row>
    <row r="336" spans="2:12" x14ac:dyDescent="0.45">
      <c r="B336" s="4">
        <v>-7113.0720000000001</v>
      </c>
      <c r="C336">
        <v>970838</v>
      </c>
      <c r="D336">
        <v>3615</v>
      </c>
      <c r="J336">
        <v>-6833.2569999999996</v>
      </c>
      <c r="K336">
        <v>281558</v>
      </c>
      <c r="L336">
        <v>184</v>
      </c>
    </row>
    <row r="337" spans="2:12" x14ac:dyDescent="0.45">
      <c r="B337" s="4">
        <v>-7113.0720000000001</v>
      </c>
      <c r="C337">
        <v>779242</v>
      </c>
      <c r="D337">
        <v>5006</v>
      </c>
      <c r="J337">
        <v>-6833.2569999999996</v>
      </c>
      <c r="K337">
        <v>34900</v>
      </c>
      <c r="L337">
        <v>3002</v>
      </c>
    </row>
    <row r="338" spans="2:12" x14ac:dyDescent="0.45">
      <c r="B338" s="4">
        <v>-7113.0720000000001</v>
      </c>
      <c r="C338">
        <v>130011</v>
      </c>
      <c r="D338">
        <v>587</v>
      </c>
      <c r="J338">
        <v>-6833.2569999999996</v>
      </c>
      <c r="K338">
        <v>614098</v>
      </c>
      <c r="L338">
        <v>3308</v>
      </c>
    </row>
    <row r="339" spans="2:12" x14ac:dyDescent="0.45">
      <c r="B339" s="4">
        <v>-7116.5879999999997</v>
      </c>
      <c r="C339">
        <v>490568</v>
      </c>
      <c r="D339">
        <v>8071</v>
      </c>
      <c r="J339">
        <v>-6833.2569999999996</v>
      </c>
      <c r="K339">
        <v>922596</v>
      </c>
      <c r="L339">
        <v>456</v>
      </c>
    </row>
    <row r="340" spans="2:12" x14ac:dyDescent="0.45">
      <c r="B340" s="4">
        <v>-7118.5959999999995</v>
      </c>
      <c r="C340">
        <v>91669</v>
      </c>
      <c r="D340">
        <v>5267</v>
      </c>
      <c r="J340">
        <v>-6833.2569999999996</v>
      </c>
      <c r="K340">
        <v>26649</v>
      </c>
      <c r="L340">
        <v>3706</v>
      </c>
    </row>
    <row r="341" spans="2:12" x14ac:dyDescent="0.45">
      <c r="B341" s="4">
        <v>-7119.9570000000003</v>
      </c>
      <c r="C341">
        <v>197817</v>
      </c>
      <c r="D341">
        <v>9098</v>
      </c>
      <c r="J341">
        <v>-6833.2569999999996</v>
      </c>
      <c r="K341">
        <v>27690</v>
      </c>
      <c r="L341">
        <v>2347</v>
      </c>
    </row>
    <row r="342" spans="2:12" x14ac:dyDescent="0.45">
      <c r="B342" s="4">
        <v>-7121.0540000000001</v>
      </c>
      <c r="C342">
        <v>311214</v>
      </c>
      <c r="D342">
        <v>64</v>
      </c>
      <c r="J342">
        <v>-6833.2569999999996</v>
      </c>
      <c r="K342">
        <v>156034</v>
      </c>
      <c r="L342">
        <v>2381</v>
      </c>
    </row>
    <row r="343" spans="2:12" x14ac:dyDescent="0.45">
      <c r="B343" s="4">
        <v>-7121.0540000000001</v>
      </c>
      <c r="C343">
        <v>597337</v>
      </c>
      <c r="D343">
        <v>6601</v>
      </c>
      <c r="J343">
        <v>-6833.2569999999996</v>
      </c>
      <c r="K343">
        <v>202063</v>
      </c>
      <c r="L343">
        <v>2385</v>
      </c>
    </row>
    <row r="344" spans="2:12" x14ac:dyDescent="0.45">
      <c r="B344" s="4">
        <v>-7122.9189999999999</v>
      </c>
      <c r="C344">
        <v>862607</v>
      </c>
      <c r="D344">
        <v>468</v>
      </c>
      <c r="J344">
        <v>-6833.2569999999996</v>
      </c>
      <c r="K344">
        <v>383902</v>
      </c>
      <c r="L344">
        <v>673</v>
      </c>
    </row>
    <row r="345" spans="2:12" x14ac:dyDescent="0.45">
      <c r="B345" s="4">
        <v>-7122.9189999999999</v>
      </c>
      <c r="C345">
        <v>836675</v>
      </c>
      <c r="D345">
        <v>7016</v>
      </c>
      <c r="J345">
        <v>-6833.2569999999996</v>
      </c>
      <c r="K345">
        <v>595969</v>
      </c>
      <c r="L345">
        <v>2801</v>
      </c>
    </row>
    <row r="346" spans="2:12" x14ac:dyDescent="0.45">
      <c r="B346" s="4">
        <v>-7126.2539999999999</v>
      </c>
      <c r="C346">
        <v>742953</v>
      </c>
      <c r="D346">
        <v>5219</v>
      </c>
      <c r="J346">
        <v>-6833.2569999999996</v>
      </c>
      <c r="K346">
        <v>643311</v>
      </c>
      <c r="L346">
        <v>888</v>
      </c>
    </row>
    <row r="347" spans="2:12" x14ac:dyDescent="0.45">
      <c r="B347" s="4">
        <v>-7127</v>
      </c>
      <c r="C347">
        <v>792389</v>
      </c>
      <c r="D347">
        <v>746</v>
      </c>
      <c r="J347">
        <v>-6833.2569999999996</v>
      </c>
      <c r="K347">
        <v>402049</v>
      </c>
      <c r="L347">
        <v>4468</v>
      </c>
    </row>
    <row r="348" spans="2:12" x14ac:dyDescent="0.45">
      <c r="B348" s="4">
        <v>-7127</v>
      </c>
      <c r="C348">
        <v>72344</v>
      </c>
      <c r="D348">
        <v>897</v>
      </c>
      <c r="J348">
        <v>-6833.2569999999996</v>
      </c>
      <c r="K348">
        <v>53325</v>
      </c>
      <c r="L348">
        <v>4740</v>
      </c>
    </row>
    <row r="349" spans="2:12" x14ac:dyDescent="0.45">
      <c r="B349" s="4">
        <v>-7127</v>
      </c>
      <c r="C349">
        <v>616111</v>
      </c>
      <c r="D349">
        <v>6100</v>
      </c>
      <c r="J349">
        <v>-6833.2569999999996</v>
      </c>
      <c r="K349">
        <v>860940</v>
      </c>
      <c r="L349">
        <v>1797</v>
      </c>
    </row>
    <row r="350" spans="2:12" x14ac:dyDescent="0.45">
      <c r="B350" s="4">
        <v>-7127.4290000000001</v>
      </c>
      <c r="C350">
        <v>925636</v>
      </c>
      <c r="D350">
        <v>8772</v>
      </c>
      <c r="J350">
        <v>-6833.2569999999996</v>
      </c>
      <c r="K350">
        <v>225539</v>
      </c>
      <c r="L350">
        <v>1150</v>
      </c>
    </row>
    <row r="351" spans="2:12" x14ac:dyDescent="0.45">
      <c r="B351" s="4">
        <v>-7127.4470000000001</v>
      </c>
      <c r="C351">
        <v>697983</v>
      </c>
      <c r="D351">
        <v>2256</v>
      </c>
      <c r="J351">
        <v>-6833.2569999999996</v>
      </c>
      <c r="K351">
        <v>132387</v>
      </c>
      <c r="L351">
        <v>1203</v>
      </c>
    </row>
    <row r="352" spans="2:12" x14ac:dyDescent="0.45">
      <c r="B352" s="4">
        <v>-7127.576</v>
      </c>
      <c r="C352">
        <v>965210</v>
      </c>
      <c r="D352">
        <v>2221</v>
      </c>
      <c r="J352">
        <v>-6833.2569999999996</v>
      </c>
      <c r="K352">
        <v>306471</v>
      </c>
      <c r="L352">
        <v>4826</v>
      </c>
    </row>
    <row r="353" spans="2:12" x14ac:dyDescent="0.45">
      <c r="B353" s="4">
        <v>-7128.1989999999996</v>
      </c>
      <c r="C353">
        <v>258756</v>
      </c>
      <c r="D353">
        <v>2111</v>
      </c>
      <c r="J353">
        <v>-6833.2569999999996</v>
      </c>
      <c r="K353">
        <v>65562</v>
      </c>
      <c r="L353">
        <v>1395</v>
      </c>
    </row>
    <row r="354" spans="2:12" x14ac:dyDescent="0.45">
      <c r="B354" s="4">
        <v>-7128.8339999999998</v>
      </c>
      <c r="C354">
        <v>807386</v>
      </c>
      <c r="D354">
        <v>6501</v>
      </c>
      <c r="J354">
        <v>-6833.2569999999996</v>
      </c>
      <c r="K354">
        <v>845533</v>
      </c>
      <c r="L354">
        <v>1789</v>
      </c>
    </row>
    <row r="355" spans="2:12" x14ac:dyDescent="0.45">
      <c r="B355" s="4">
        <v>-7128.982</v>
      </c>
      <c r="C355">
        <v>973636</v>
      </c>
      <c r="D355">
        <v>6076</v>
      </c>
      <c r="J355">
        <v>-6833.2569999999996</v>
      </c>
      <c r="K355">
        <v>256197</v>
      </c>
      <c r="L355">
        <v>1923</v>
      </c>
    </row>
    <row r="356" spans="2:12" x14ac:dyDescent="0.45">
      <c r="B356" s="4">
        <v>-7129.4279999999999</v>
      </c>
      <c r="C356">
        <v>952860</v>
      </c>
      <c r="D356">
        <v>2461</v>
      </c>
      <c r="J356">
        <v>-6833.2569999999996</v>
      </c>
      <c r="K356">
        <v>291149</v>
      </c>
      <c r="L356">
        <v>536</v>
      </c>
    </row>
    <row r="357" spans="2:12" x14ac:dyDescent="0.45">
      <c r="B357" s="4">
        <v>-7129.4279999999999</v>
      </c>
      <c r="C357">
        <v>963341</v>
      </c>
      <c r="D357">
        <v>7431</v>
      </c>
      <c r="J357">
        <v>-6833.2569999999996</v>
      </c>
      <c r="K357">
        <v>922227</v>
      </c>
      <c r="L357">
        <v>4865</v>
      </c>
    </row>
    <row r="358" spans="2:12" x14ac:dyDescent="0.45">
      <c r="B358" s="4">
        <v>-7129.4279999999999</v>
      </c>
      <c r="C358">
        <v>782765</v>
      </c>
      <c r="D358">
        <v>3859</v>
      </c>
      <c r="J358">
        <v>-6833.2569999999996</v>
      </c>
      <c r="K358">
        <v>159884</v>
      </c>
      <c r="L358">
        <v>4962</v>
      </c>
    </row>
    <row r="359" spans="2:12" x14ac:dyDescent="0.45">
      <c r="B359" s="4">
        <v>-7129.4279999999999</v>
      </c>
      <c r="C359">
        <v>109946</v>
      </c>
      <c r="D359">
        <v>771</v>
      </c>
      <c r="J359">
        <v>-6833.2569999999996</v>
      </c>
      <c r="K359">
        <v>442072</v>
      </c>
      <c r="L359">
        <v>625</v>
      </c>
    </row>
    <row r="360" spans="2:12" x14ac:dyDescent="0.45">
      <c r="B360" s="4">
        <v>-7129.4279999999999</v>
      </c>
      <c r="C360">
        <v>183088</v>
      </c>
      <c r="D360">
        <v>4618</v>
      </c>
      <c r="J360">
        <v>-6833.2569999999996</v>
      </c>
      <c r="K360">
        <v>405371</v>
      </c>
      <c r="L360">
        <v>569</v>
      </c>
    </row>
    <row r="361" spans="2:12" x14ac:dyDescent="0.45">
      <c r="B361" s="4">
        <v>-7129.4279999999999</v>
      </c>
      <c r="C361">
        <v>112231</v>
      </c>
      <c r="D361">
        <v>2215</v>
      </c>
      <c r="J361">
        <v>-6833.2569999999996</v>
      </c>
      <c r="K361">
        <v>147878</v>
      </c>
      <c r="L361">
        <v>2322</v>
      </c>
    </row>
    <row r="362" spans="2:12" x14ac:dyDescent="0.45">
      <c r="B362" s="4">
        <v>-7129.4279999999999</v>
      </c>
      <c r="C362">
        <v>770182</v>
      </c>
      <c r="D362">
        <v>1015</v>
      </c>
      <c r="J362">
        <v>-6833.2569999999996</v>
      </c>
      <c r="K362">
        <v>536588</v>
      </c>
      <c r="L362">
        <v>4845</v>
      </c>
    </row>
    <row r="363" spans="2:12" x14ac:dyDescent="0.45">
      <c r="B363" s="4">
        <v>-7129.4279999999999</v>
      </c>
      <c r="C363">
        <v>130276</v>
      </c>
      <c r="D363">
        <v>4257</v>
      </c>
      <c r="J363">
        <v>-6833.2569999999996</v>
      </c>
      <c r="K363">
        <v>299108</v>
      </c>
      <c r="L363">
        <v>1420</v>
      </c>
    </row>
    <row r="364" spans="2:12" x14ac:dyDescent="0.45">
      <c r="B364" s="4">
        <v>-7129.4279999999999</v>
      </c>
      <c r="C364">
        <v>816310</v>
      </c>
      <c r="D364">
        <v>8174</v>
      </c>
      <c r="J364">
        <v>-6833.2569999999996</v>
      </c>
      <c r="K364">
        <v>202790</v>
      </c>
      <c r="L364">
        <v>198</v>
      </c>
    </row>
    <row r="365" spans="2:12" x14ac:dyDescent="0.45">
      <c r="B365" s="4">
        <v>-7129.4279999999999</v>
      </c>
      <c r="C365">
        <v>289046</v>
      </c>
      <c r="D365">
        <v>6139</v>
      </c>
      <c r="J365">
        <v>-6833.2569999999996</v>
      </c>
      <c r="K365">
        <v>181512</v>
      </c>
      <c r="L365">
        <v>3866</v>
      </c>
    </row>
    <row r="366" spans="2:12" x14ac:dyDescent="0.45">
      <c r="B366" s="4">
        <v>-7129.4279999999999</v>
      </c>
      <c r="C366">
        <v>383777</v>
      </c>
      <c r="D366">
        <v>2945</v>
      </c>
      <c r="J366">
        <v>-6833.2569999999996</v>
      </c>
      <c r="K366">
        <v>497522</v>
      </c>
      <c r="L366">
        <v>502</v>
      </c>
    </row>
    <row r="367" spans="2:12" x14ac:dyDescent="0.45">
      <c r="B367" s="4">
        <v>-7129.4279999999999</v>
      </c>
      <c r="C367">
        <v>398480</v>
      </c>
      <c r="D367">
        <v>3596</v>
      </c>
      <c r="J367">
        <v>-6833.2569999999996</v>
      </c>
      <c r="K367">
        <v>348753</v>
      </c>
      <c r="L367">
        <v>4796</v>
      </c>
    </row>
    <row r="368" spans="2:12" x14ac:dyDescent="0.45">
      <c r="B368" s="4">
        <v>-7129.4279999999999</v>
      </c>
      <c r="C368">
        <v>586939</v>
      </c>
      <c r="D368">
        <v>4021</v>
      </c>
      <c r="J368">
        <v>-6833.2569999999996</v>
      </c>
      <c r="K368">
        <v>97300</v>
      </c>
      <c r="L368">
        <v>640</v>
      </c>
    </row>
    <row r="369" spans="2:12" x14ac:dyDescent="0.45">
      <c r="B369" s="4">
        <v>-7129.4279999999999</v>
      </c>
      <c r="C369">
        <v>514572</v>
      </c>
      <c r="D369">
        <v>5567</v>
      </c>
      <c r="J369">
        <v>-6833.2569999999996</v>
      </c>
      <c r="K369">
        <v>422699</v>
      </c>
      <c r="L369">
        <v>1439</v>
      </c>
    </row>
    <row r="370" spans="2:12" x14ac:dyDescent="0.45">
      <c r="B370" s="4">
        <v>-7129.4279999999999</v>
      </c>
      <c r="C370">
        <v>310225</v>
      </c>
      <c r="D370">
        <v>6681</v>
      </c>
      <c r="J370">
        <v>-6833.2569999999996</v>
      </c>
      <c r="K370">
        <v>761302</v>
      </c>
      <c r="L370">
        <v>744</v>
      </c>
    </row>
    <row r="371" spans="2:12" x14ac:dyDescent="0.45">
      <c r="B371" s="4">
        <v>-7129.4279999999999</v>
      </c>
      <c r="C371">
        <v>136990</v>
      </c>
      <c r="D371">
        <v>5135</v>
      </c>
      <c r="J371">
        <v>-6833.2569999999996</v>
      </c>
      <c r="K371">
        <v>960766</v>
      </c>
      <c r="L371">
        <v>3046</v>
      </c>
    </row>
    <row r="372" spans="2:12" x14ac:dyDescent="0.45">
      <c r="B372" s="4">
        <v>-7129.4279999999999</v>
      </c>
      <c r="C372">
        <v>798467</v>
      </c>
      <c r="D372">
        <v>5385</v>
      </c>
      <c r="J372">
        <v>-6833.2569999999996</v>
      </c>
      <c r="K372">
        <v>169819</v>
      </c>
      <c r="L372">
        <v>3322</v>
      </c>
    </row>
    <row r="373" spans="2:12" x14ac:dyDescent="0.45">
      <c r="B373" s="4">
        <v>-7129.4279999999999</v>
      </c>
      <c r="C373">
        <v>434591</v>
      </c>
      <c r="D373">
        <v>4144</v>
      </c>
      <c r="J373">
        <v>-6833.2569999999996</v>
      </c>
      <c r="K373">
        <v>171846</v>
      </c>
      <c r="L373">
        <v>3365</v>
      </c>
    </row>
    <row r="374" spans="2:12" x14ac:dyDescent="0.45">
      <c r="B374" s="4">
        <v>-7129.4279999999999</v>
      </c>
      <c r="C374">
        <v>262049</v>
      </c>
      <c r="D374">
        <v>4729</v>
      </c>
      <c r="J374">
        <v>-6833.2569999999996</v>
      </c>
      <c r="K374">
        <v>77571</v>
      </c>
      <c r="L374">
        <v>980</v>
      </c>
    </row>
    <row r="375" spans="2:12" x14ac:dyDescent="0.45">
      <c r="B375" s="4">
        <v>-7129.4279999999999</v>
      </c>
      <c r="C375">
        <v>568859</v>
      </c>
      <c r="D375">
        <v>49</v>
      </c>
      <c r="J375">
        <v>-6833.2569999999996</v>
      </c>
      <c r="K375">
        <v>49910</v>
      </c>
      <c r="L375">
        <v>829</v>
      </c>
    </row>
    <row r="376" spans="2:12" x14ac:dyDescent="0.45">
      <c r="B376" s="4">
        <v>-7129.4279999999999</v>
      </c>
      <c r="C376">
        <v>654041</v>
      </c>
      <c r="D376">
        <v>3472</v>
      </c>
      <c r="J376">
        <v>-6833.2569999999996</v>
      </c>
      <c r="K376">
        <v>624309</v>
      </c>
      <c r="L376">
        <v>3588</v>
      </c>
    </row>
    <row r="377" spans="2:12" x14ac:dyDescent="0.45">
      <c r="B377" s="4">
        <v>-7129.4279999999999</v>
      </c>
      <c r="C377">
        <v>453948</v>
      </c>
      <c r="D377">
        <v>9061</v>
      </c>
      <c r="J377">
        <v>-6833.2569999999996</v>
      </c>
      <c r="K377">
        <v>274000</v>
      </c>
      <c r="L377">
        <v>3607</v>
      </c>
    </row>
    <row r="378" spans="2:12" x14ac:dyDescent="0.45">
      <c r="B378" s="4">
        <v>-7129.4279999999999</v>
      </c>
      <c r="C378">
        <v>251641</v>
      </c>
      <c r="D378">
        <v>784</v>
      </c>
      <c r="J378">
        <v>-6833.2569999999996</v>
      </c>
      <c r="K378">
        <v>86833</v>
      </c>
      <c r="L378">
        <v>4110</v>
      </c>
    </row>
    <row r="379" spans="2:12" x14ac:dyDescent="0.45">
      <c r="B379" s="4">
        <v>-7129.4279999999999</v>
      </c>
      <c r="C379">
        <v>393510</v>
      </c>
      <c r="D379">
        <v>5272</v>
      </c>
      <c r="J379">
        <v>-6833.2569999999996</v>
      </c>
      <c r="K379">
        <v>637524</v>
      </c>
      <c r="L379">
        <v>2312</v>
      </c>
    </row>
    <row r="380" spans="2:12" x14ac:dyDescent="0.45">
      <c r="B380" s="4">
        <v>-7129.4279999999999</v>
      </c>
      <c r="C380">
        <v>112673</v>
      </c>
      <c r="D380">
        <v>4149</v>
      </c>
      <c r="J380">
        <v>-6833.2569999999996</v>
      </c>
      <c r="K380">
        <v>768472</v>
      </c>
      <c r="L380">
        <v>3740</v>
      </c>
    </row>
    <row r="381" spans="2:12" x14ac:dyDescent="0.45">
      <c r="B381" s="4">
        <v>-7129.4279999999999</v>
      </c>
      <c r="C381">
        <v>783165</v>
      </c>
      <c r="D381">
        <v>170</v>
      </c>
      <c r="J381">
        <v>-6833.2569999999996</v>
      </c>
      <c r="K381">
        <v>938242</v>
      </c>
      <c r="L381">
        <v>2625</v>
      </c>
    </row>
    <row r="382" spans="2:12" x14ac:dyDescent="0.45">
      <c r="B382" s="4">
        <v>-7129.4279999999999</v>
      </c>
      <c r="C382">
        <v>447254</v>
      </c>
      <c r="D382">
        <v>6303</v>
      </c>
      <c r="J382">
        <v>-6833.2569999999996</v>
      </c>
      <c r="K382">
        <v>719798</v>
      </c>
      <c r="L382">
        <v>1678</v>
      </c>
    </row>
    <row r="383" spans="2:12" x14ac:dyDescent="0.45">
      <c r="B383" s="4">
        <v>-7129.4279999999999</v>
      </c>
      <c r="C383">
        <v>753922</v>
      </c>
      <c r="D383">
        <v>7226</v>
      </c>
      <c r="J383">
        <v>-6833.2569999999996</v>
      </c>
      <c r="K383">
        <v>472001</v>
      </c>
      <c r="L383">
        <v>1791</v>
      </c>
    </row>
    <row r="384" spans="2:12" x14ac:dyDescent="0.45">
      <c r="B384" s="4">
        <v>-7129.4279999999999</v>
      </c>
      <c r="C384">
        <v>114115</v>
      </c>
      <c r="D384">
        <v>2007</v>
      </c>
      <c r="J384">
        <v>-6833.2569999999996</v>
      </c>
      <c r="K384">
        <v>140849</v>
      </c>
      <c r="L384">
        <v>515</v>
      </c>
    </row>
    <row r="385" spans="2:12" x14ac:dyDescent="0.45">
      <c r="B385" s="4">
        <v>-7129.4279999999999</v>
      </c>
      <c r="C385">
        <v>395865</v>
      </c>
      <c r="D385">
        <v>2451</v>
      </c>
      <c r="J385">
        <v>-6833.2569999999996</v>
      </c>
      <c r="K385">
        <v>865575</v>
      </c>
      <c r="L385">
        <v>2077</v>
      </c>
    </row>
    <row r="386" spans="2:12" x14ac:dyDescent="0.45">
      <c r="B386" s="4">
        <v>-7129.4279999999999</v>
      </c>
      <c r="C386">
        <v>24344</v>
      </c>
      <c r="D386">
        <v>6163</v>
      </c>
      <c r="J386">
        <v>-6833.2569999999996</v>
      </c>
      <c r="K386">
        <v>68985</v>
      </c>
      <c r="L386">
        <v>17</v>
      </c>
    </row>
    <row r="387" spans="2:12" x14ac:dyDescent="0.45">
      <c r="B387" s="4">
        <v>-7129.4279999999999</v>
      </c>
      <c r="C387">
        <v>219602</v>
      </c>
      <c r="D387">
        <v>1247</v>
      </c>
      <c r="J387">
        <v>-6833.2569999999996</v>
      </c>
      <c r="K387">
        <v>560402</v>
      </c>
      <c r="L387">
        <v>1532</v>
      </c>
    </row>
    <row r="388" spans="2:12" x14ac:dyDescent="0.45">
      <c r="B388" s="4">
        <v>-7129.4279999999999</v>
      </c>
      <c r="C388">
        <v>707126</v>
      </c>
      <c r="D388">
        <v>3683</v>
      </c>
      <c r="J388">
        <v>-6833.2569999999996</v>
      </c>
      <c r="K388">
        <v>227786</v>
      </c>
      <c r="L388">
        <v>1964</v>
      </c>
    </row>
    <row r="389" spans="2:12" x14ac:dyDescent="0.45">
      <c r="B389" s="4">
        <v>-7129.4279999999999</v>
      </c>
      <c r="C389">
        <v>752523</v>
      </c>
      <c r="D389">
        <v>3375</v>
      </c>
      <c r="J389">
        <v>-6833.2569999999996</v>
      </c>
      <c r="K389">
        <v>498982</v>
      </c>
      <c r="L389">
        <v>4136</v>
      </c>
    </row>
    <row r="390" spans="2:12" x14ac:dyDescent="0.45">
      <c r="B390" s="4">
        <v>-7129.4979999999996</v>
      </c>
      <c r="C390">
        <v>404057</v>
      </c>
      <c r="D390">
        <v>9495</v>
      </c>
      <c r="J390">
        <v>-6833.2569999999996</v>
      </c>
      <c r="K390">
        <v>920346</v>
      </c>
      <c r="L390">
        <v>2377</v>
      </c>
    </row>
    <row r="391" spans="2:12" x14ac:dyDescent="0.45">
      <c r="B391" s="4">
        <v>-7134.7060000000001</v>
      </c>
      <c r="C391">
        <v>255016</v>
      </c>
      <c r="D391">
        <v>1731</v>
      </c>
      <c r="J391">
        <v>-6833.2569999999996</v>
      </c>
      <c r="K391">
        <v>526675</v>
      </c>
      <c r="L391">
        <v>2549</v>
      </c>
    </row>
    <row r="392" spans="2:12" x14ac:dyDescent="0.45">
      <c r="B392" s="4">
        <v>-7134.7060000000001</v>
      </c>
      <c r="C392">
        <v>471241</v>
      </c>
      <c r="D392">
        <v>5241</v>
      </c>
      <c r="J392">
        <v>-6833.2569999999996</v>
      </c>
      <c r="K392">
        <v>2850</v>
      </c>
      <c r="L392">
        <v>1110</v>
      </c>
    </row>
    <row r="393" spans="2:12" x14ac:dyDescent="0.45">
      <c r="B393" s="4">
        <v>-7134.7060000000001</v>
      </c>
      <c r="C393">
        <v>734304</v>
      </c>
      <c r="D393">
        <v>9284</v>
      </c>
      <c r="J393">
        <v>-6833.2569999999996</v>
      </c>
      <c r="K393">
        <v>694334</v>
      </c>
      <c r="L393">
        <v>2262</v>
      </c>
    </row>
    <row r="394" spans="2:12" x14ac:dyDescent="0.45">
      <c r="B394" s="4">
        <v>-7134.7060000000001</v>
      </c>
      <c r="C394">
        <v>243072</v>
      </c>
      <c r="D394">
        <v>2286</v>
      </c>
      <c r="J394">
        <v>-6833.2569999999996</v>
      </c>
      <c r="K394">
        <v>981949</v>
      </c>
      <c r="L394">
        <v>4544</v>
      </c>
    </row>
    <row r="395" spans="2:12" x14ac:dyDescent="0.45">
      <c r="B395" s="4">
        <v>-7138.2740000000003</v>
      </c>
      <c r="C395">
        <v>965957</v>
      </c>
      <c r="D395">
        <v>8519</v>
      </c>
      <c r="J395">
        <v>-6833.2569999999996</v>
      </c>
      <c r="K395">
        <v>142699</v>
      </c>
      <c r="L395">
        <v>4738</v>
      </c>
    </row>
    <row r="396" spans="2:12" x14ac:dyDescent="0.45">
      <c r="B396" s="4">
        <v>-7138.2740000000003</v>
      </c>
      <c r="C396">
        <v>199530</v>
      </c>
      <c r="D396">
        <v>4858</v>
      </c>
      <c r="J396">
        <v>-6833.2569999999996</v>
      </c>
      <c r="K396">
        <v>23012</v>
      </c>
      <c r="L396">
        <v>352</v>
      </c>
    </row>
    <row r="397" spans="2:12" x14ac:dyDescent="0.45">
      <c r="B397" s="4">
        <v>-7140.1260000000002</v>
      </c>
      <c r="C397">
        <v>570510</v>
      </c>
      <c r="D397">
        <v>3556</v>
      </c>
      <c r="J397">
        <v>-6833.2569999999996</v>
      </c>
      <c r="K397">
        <v>862221</v>
      </c>
      <c r="L397">
        <v>2694</v>
      </c>
    </row>
    <row r="398" spans="2:12" x14ac:dyDescent="0.45">
      <c r="B398" s="4">
        <v>-7140.1260000000002</v>
      </c>
      <c r="C398">
        <v>591290</v>
      </c>
      <c r="D398">
        <v>1607</v>
      </c>
      <c r="J398">
        <v>-6833.2569999999996</v>
      </c>
      <c r="K398">
        <v>321436</v>
      </c>
      <c r="L398">
        <v>4735</v>
      </c>
    </row>
    <row r="399" spans="2:12" x14ac:dyDescent="0.45">
      <c r="B399" s="4">
        <v>-7140.9480000000003</v>
      </c>
      <c r="C399">
        <v>821329</v>
      </c>
      <c r="D399">
        <v>4688</v>
      </c>
      <c r="J399">
        <v>-6833.2569999999996</v>
      </c>
      <c r="K399">
        <v>752847</v>
      </c>
      <c r="L399">
        <v>1109</v>
      </c>
    </row>
    <row r="400" spans="2:12" x14ac:dyDescent="0.45">
      <c r="B400" s="4">
        <v>-7141.5110000000004</v>
      </c>
      <c r="C400">
        <v>253819</v>
      </c>
      <c r="D400">
        <v>5471</v>
      </c>
      <c r="J400">
        <v>-6833.2569999999996</v>
      </c>
      <c r="K400">
        <v>971119</v>
      </c>
      <c r="L400">
        <v>1358</v>
      </c>
    </row>
    <row r="401" spans="2:12" x14ac:dyDescent="0.45">
      <c r="B401" s="4">
        <v>-7141.5110000000004</v>
      </c>
      <c r="C401">
        <v>869356</v>
      </c>
      <c r="D401">
        <v>8223</v>
      </c>
      <c r="J401">
        <v>-6833.2569999999996</v>
      </c>
      <c r="K401">
        <v>563850</v>
      </c>
      <c r="L401">
        <v>4075</v>
      </c>
    </row>
    <row r="402" spans="2:12" x14ac:dyDescent="0.45">
      <c r="B402" s="4">
        <v>-7141.5110000000004</v>
      </c>
      <c r="C402">
        <v>775881</v>
      </c>
      <c r="D402">
        <v>778</v>
      </c>
      <c r="J402">
        <v>-6833.2569999999996</v>
      </c>
      <c r="K402">
        <v>460521</v>
      </c>
      <c r="L402">
        <v>1032</v>
      </c>
    </row>
    <row r="403" spans="2:12" x14ac:dyDescent="0.45">
      <c r="B403" s="4">
        <v>-7141.53</v>
      </c>
      <c r="C403">
        <v>217403</v>
      </c>
      <c r="D403">
        <v>1028</v>
      </c>
      <c r="J403">
        <v>-6833.2569999999996</v>
      </c>
      <c r="K403">
        <v>789916</v>
      </c>
      <c r="L403">
        <v>4259</v>
      </c>
    </row>
    <row r="404" spans="2:12" x14ac:dyDescent="0.45">
      <c r="B404" s="4">
        <v>-7141.53</v>
      </c>
      <c r="C404">
        <v>668844</v>
      </c>
      <c r="D404">
        <v>4072</v>
      </c>
      <c r="J404">
        <v>-6833.2569999999996</v>
      </c>
      <c r="K404">
        <v>192551</v>
      </c>
      <c r="L404">
        <v>4861</v>
      </c>
    </row>
    <row r="405" spans="2:12" x14ac:dyDescent="0.45">
      <c r="B405" s="4">
        <v>-7145.25</v>
      </c>
      <c r="C405">
        <v>50983</v>
      </c>
      <c r="D405">
        <v>834</v>
      </c>
      <c r="J405">
        <v>-6833.2569999999996</v>
      </c>
      <c r="K405">
        <v>141029</v>
      </c>
      <c r="L405">
        <v>4590</v>
      </c>
    </row>
    <row r="406" spans="2:12" x14ac:dyDescent="0.45">
      <c r="B406" s="4">
        <v>-7145.25</v>
      </c>
      <c r="C406">
        <v>189851</v>
      </c>
      <c r="D406">
        <v>4895</v>
      </c>
      <c r="J406">
        <v>-6833.2569999999996</v>
      </c>
      <c r="K406">
        <v>234198</v>
      </c>
      <c r="L406">
        <v>2548</v>
      </c>
    </row>
    <row r="407" spans="2:12" x14ac:dyDescent="0.45">
      <c r="B407" s="4">
        <v>-7145.2550000000001</v>
      </c>
      <c r="C407">
        <v>618662</v>
      </c>
      <c r="D407">
        <v>6038</v>
      </c>
      <c r="J407">
        <v>-6833.2569999999996</v>
      </c>
      <c r="K407">
        <v>944186</v>
      </c>
      <c r="L407">
        <v>541</v>
      </c>
    </row>
    <row r="408" spans="2:12" x14ac:dyDescent="0.45">
      <c r="B408" s="4">
        <v>-7145.2550000000001</v>
      </c>
      <c r="C408">
        <v>856920</v>
      </c>
      <c r="D408">
        <v>2714</v>
      </c>
      <c r="J408">
        <v>-6833.2569999999996</v>
      </c>
      <c r="K408">
        <v>303834</v>
      </c>
      <c r="L408">
        <v>798</v>
      </c>
    </row>
    <row r="409" spans="2:12" x14ac:dyDescent="0.45">
      <c r="B409" s="4">
        <v>-7145.5159999999996</v>
      </c>
      <c r="C409">
        <v>227851</v>
      </c>
      <c r="D409">
        <v>4868</v>
      </c>
      <c r="J409">
        <v>-6833.2569999999996</v>
      </c>
      <c r="K409">
        <v>970667</v>
      </c>
      <c r="L409">
        <v>4994</v>
      </c>
    </row>
    <row r="410" spans="2:12" x14ac:dyDescent="0.45">
      <c r="B410" s="4">
        <v>-7145.8779999999997</v>
      </c>
      <c r="C410">
        <v>755421</v>
      </c>
      <c r="D410">
        <v>5793</v>
      </c>
      <c r="J410">
        <v>-6833.2569999999996</v>
      </c>
      <c r="K410">
        <v>497801</v>
      </c>
      <c r="L410">
        <v>3241</v>
      </c>
    </row>
    <row r="411" spans="2:12" x14ac:dyDescent="0.45">
      <c r="B411" s="4">
        <v>-7146.4480000000003</v>
      </c>
      <c r="C411">
        <v>816159</v>
      </c>
      <c r="D411">
        <v>9537</v>
      </c>
      <c r="J411">
        <v>-6833.2569999999996</v>
      </c>
      <c r="K411">
        <v>920263</v>
      </c>
      <c r="L411">
        <v>4698</v>
      </c>
    </row>
    <row r="412" spans="2:12" x14ac:dyDescent="0.45">
      <c r="B412" s="4">
        <v>-7146.8559999999998</v>
      </c>
      <c r="C412">
        <v>595994</v>
      </c>
      <c r="D412">
        <v>8859</v>
      </c>
      <c r="J412">
        <v>-6833.2569999999996</v>
      </c>
      <c r="K412">
        <v>154192</v>
      </c>
      <c r="L412">
        <v>3972</v>
      </c>
    </row>
    <row r="413" spans="2:12" x14ac:dyDescent="0.45">
      <c r="B413" s="4">
        <v>-7146.9549999999999</v>
      </c>
      <c r="C413">
        <v>867583</v>
      </c>
      <c r="D413">
        <v>8543</v>
      </c>
      <c r="J413">
        <v>-6833.2569999999996</v>
      </c>
      <c r="K413">
        <v>334092</v>
      </c>
      <c r="L413">
        <v>2974</v>
      </c>
    </row>
    <row r="414" spans="2:12" x14ac:dyDescent="0.45">
      <c r="B414" s="4">
        <v>-7150.56</v>
      </c>
      <c r="C414">
        <v>323359</v>
      </c>
      <c r="D414">
        <v>2469</v>
      </c>
      <c r="J414">
        <v>-6833.2569999999996</v>
      </c>
      <c r="K414">
        <v>61144</v>
      </c>
      <c r="L414">
        <v>3492</v>
      </c>
    </row>
    <row r="415" spans="2:12" x14ac:dyDescent="0.45">
      <c r="B415" s="4">
        <v>-7156.06</v>
      </c>
      <c r="C415">
        <v>915107</v>
      </c>
      <c r="D415">
        <v>54</v>
      </c>
      <c r="J415">
        <v>-6833.2569999999996</v>
      </c>
      <c r="K415">
        <v>540314</v>
      </c>
      <c r="L415">
        <v>3561</v>
      </c>
    </row>
    <row r="416" spans="2:12" x14ac:dyDescent="0.45">
      <c r="B416" s="4">
        <v>-7156.06</v>
      </c>
      <c r="C416">
        <v>804413</v>
      </c>
      <c r="D416">
        <v>8157</v>
      </c>
      <c r="J416">
        <v>-6833.2569999999996</v>
      </c>
      <c r="K416">
        <v>160779</v>
      </c>
      <c r="L416">
        <v>2668</v>
      </c>
    </row>
    <row r="417" spans="2:12" x14ac:dyDescent="0.45">
      <c r="B417" s="4">
        <v>-7156.06</v>
      </c>
      <c r="C417">
        <v>549099</v>
      </c>
      <c r="D417">
        <v>7852</v>
      </c>
      <c r="J417">
        <v>-6833.2569999999996</v>
      </c>
      <c r="K417">
        <v>877914</v>
      </c>
      <c r="L417">
        <v>3025</v>
      </c>
    </row>
    <row r="418" spans="2:12" x14ac:dyDescent="0.45">
      <c r="B418" s="4">
        <v>-7156.06</v>
      </c>
      <c r="C418">
        <v>181293</v>
      </c>
      <c r="D418">
        <v>212</v>
      </c>
      <c r="J418">
        <v>-6833.2569999999996</v>
      </c>
      <c r="K418">
        <v>331821</v>
      </c>
      <c r="L418">
        <v>3279</v>
      </c>
    </row>
    <row r="419" spans="2:12" x14ac:dyDescent="0.45">
      <c r="B419" s="4">
        <v>-7157.0860000000002</v>
      </c>
      <c r="C419">
        <v>443792</v>
      </c>
      <c r="D419">
        <v>4679</v>
      </c>
      <c r="J419">
        <v>-6833.2569999999996</v>
      </c>
      <c r="K419">
        <v>701402</v>
      </c>
      <c r="L419">
        <v>4915</v>
      </c>
    </row>
    <row r="420" spans="2:12" x14ac:dyDescent="0.45">
      <c r="B420" s="4">
        <v>-7160.11</v>
      </c>
      <c r="C420">
        <v>293304</v>
      </c>
      <c r="D420">
        <v>8958</v>
      </c>
      <c r="J420">
        <v>-6833.2569999999996</v>
      </c>
      <c r="K420">
        <v>44679</v>
      </c>
      <c r="L420">
        <v>1591</v>
      </c>
    </row>
    <row r="421" spans="2:12" x14ac:dyDescent="0.45">
      <c r="B421" s="4">
        <v>-7160.11</v>
      </c>
      <c r="C421">
        <v>27075</v>
      </c>
      <c r="D421">
        <v>8270</v>
      </c>
      <c r="J421">
        <v>-6833.2569999999996</v>
      </c>
      <c r="K421">
        <v>36077</v>
      </c>
      <c r="L421">
        <v>2054</v>
      </c>
    </row>
    <row r="422" spans="2:12" x14ac:dyDescent="0.45">
      <c r="B422" s="4">
        <v>-7160.11</v>
      </c>
      <c r="C422">
        <v>677720</v>
      </c>
      <c r="D422">
        <v>681</v>
      </c>
      <c r="J422">
        <v>-6833.2569999999996</v>
      </c>
      <c r="K422">
        <v>852283</v>
      </c>
      <c r="L422">
        <v>616</v>
      </c>
    </row>
    <row r="423" spans="2:12" x14ac:dyDescent="0.45">
      <c r="B423" s="4">
        <v>-7160.11</v>
      </c>
      <c r="C423">
        <v>180370</v>
      </c>
      <c r="D423">
        <v>1652</v>
      </c>
      <c r="J423">
        <v>-6833.2569999999996</v>
      </c>
      <c r="K423">
        <v>467957</v>
      </c>
      <c r="L423">
        <v>2919</v>
      </c>
    </row>
    <row r="424" spans="2:12" x14ac:dyDescent="0.45">
      <c r="B424" s="4">
        <v>-7161.518</v>
      </c>
      <c r="C424">
        <v>435811</v>
      </c>
      <c r="D424">
        <v>8313</v>
      </c>
      <c r="J424">
        <v>-6833.2569999999996</v>
      </c>
      <c r="K424">
        <v>805935</v>
      </c>
      <c r="L424">
        <v>615</v>
      </c>
    </row>
    <row r="425" spans="2:12" x14ac:dyDescent="0.45">
      <c r="B425" s="4">
        <v>-7161.518</v>
      </c>
      <c r="C425">
        <v>182524</v>
      </c>
      <c r="D425">
        <v>373</v>
      </c>
      <c r="J425">
        <v>-6833.2569999999996</v>
      </c>
      <c r="K425">
        <v>193569</v>
      </c>
      <c r="L425">
        <v>440</v>
      </c>
    </row>
    <row r="426" spans="2:12" x14ac:dyDescent="0.45">
      <c r="B426" s="4">
        <v>-7161.518</v>
      </c>
      <c r="C426">
        <v>746172</v>
      </c>
      <c r="D426">
        <v>2691</v>
      </c>
      <c r="J426">
        <v>-6833.2569999999996</v>
      </c>
      <c r="K426">
        <v>35191</v>
      </c>
      <c r="L426">
        <v>703</v>
      </c>
    </row>
    <row r="427" spans="2:12" x14ac:dyDescent="0.45">
      <c r="B427" s="4">
        <v>-7161.7889999999998</v>
      </c>
      <c r="C427">
        <v>136094</v>
      </c>
      <c r="D427">
        <v>7099</v>
      </c>
      <c r="J427">
        <v>-6833.2569999999996</v>
      </c>
      <c r="K427">
        <v>286735</v>
      </c>
      <c r="L427">
        <v>175</v>
      </c>
    </row>
    <row r="428" spans="2:12" x14ac:dyDescent="0.45">
      <c r="B428" s="4">
        <v>-7164.4309999999996</v>
      </c>
      <c r="C428">
        <v>734100</v>
      </c>
      <c r="D428">
        <v>2162</v>
      </c>
      <c r="J428">
        <v>-6833.2569999999996</v>
      </c>
      <c r="K428">
        <v>602328</v>
      </c>
      <c r="L428">
        <v>2117</v>
      </c>
    </row>
    <row r="429" spans="2:12" x14ac:dyDescent="0.45">
      <c r="B429" s="4">
        <v>-7170.6369999999997</v>
      </c>
      <c r="C429">
        <v>931841</v>
      </c>
      <c r="D429">
        <v>2724</v>
      </c>
      <c r="J429">
        <v>-6833.2569999999996</v>
      </c>
      <c r="K429">
        <v>302037</v>
      </c>
      <c r="L429">
        <v>3793</v>
      </c>
    </row>
    <row r="430" spans="2:12" x14ac:dyDescent="0.45">
      <c r="B430" s="4">
        <v>-7182.7160000000003</v>
      </c>
      <c r="C430">
        <v>640728</v>
      </c>
      <c r="D430">
        <v>1187</v>
      </c>
      <c r="J430">
        <v>-6833.2569999999996</v>
      </c>
      <c r="K430">
        <v>578623</v>
      </c>
      <c r="L430">
        <v>1849</v>
      </c>
    </row>
    <row r="431" spans="2:12" x14ac:dyDescent="0.45">
      <c r="B431" s="4">
        <v>-7196.6059999999998</v>
      </c>
      <c r="C431">
        <v>428893</v>
      </c>
      <c r="D431">
        <v>1859</v>
      </c>
      <c r="J431">
        <v>-6833.2569999999996</v>
      </c>
      <c r="K431">
        <v>911144</v>
      </c>
      <c r="L431">
        <v>2933</v>
      </c>
    </row>
    <row r="432" spans="2:12" x14ac:dyDescent="0.45">
      <c r="B432" s="4">
        <v>-7197.4319999999998</v>
      </c>
      <c r="C432">
        <v>193811</v>
      </c>
      <c r="D432">
        <v>9041</v>
      </c>
      <c r="J432">
        <v>-6833.2569999999996</v>
      </c>
      <c r="K432">
        <v>392717</v>
      </c>
      <c r="L432">
        <v>4834</v>
      </c>
    </row>
    <row r="433" spans="2:12" x14ac:dyDescent="0.45">
      <c r="B433" s="4">
        <v>-7200.9480000000003</v>
      </c>
      <c r="C433">
        <v>865959</v>
      </c>
      <c r="D433">
        <v>9578</v>
      </c>
      <c r="J433">
        <v>-6833.2569999999996</v>
      </c>
      <c r="K433">
        <v>708350</v>
      </c>
      <c r="L433">
        <v>4325</v>
      </c>
    </row>
    <row r="434" spans="2:12" x14ac:dyDescent="0.45">
      <c r="B434" s="4">
        <v>-7201.116</v>
      </c>
      <c r="C434">
        <v>413275</v>
      </c>
      <c r="D434">
        <v>5429</v>
      </c>
      <c r="J434">
        <v>-6833.2569999999996</v>
      </c>
      <c r="K434">
        <v>668223</v>
      </c>
      <c r="L434">
        <v>4139</v>
      </c>
    </row>
    <row r="435" spans="2:12" x14ac:dyDescent="0.45">
      <c r="B435" s="4">
        <v>-7219.9340000000002</v>
      </c>
      <c r="C435">
        <v>18266</v>
      </c>
      <c r="D435">
        <v>9754</v>
      </c>
      <c r="J435">
        <v>-6833.2569999999996</v>
      </c>
      <c r="K435">
        <v>112482</v>
      </c>
      <c r="L435">
        <v>2373</v>
      </c>
    </row>
    <row r="436" spans="2:12" x14ac:dyDescent="0.45">
      <c r="B436" s="4">
        <v>-7241.2020000000002</v>
      </c>
      <c r="C436">
        <v>166256</v>
      </c>
      <c r="D436">
        <v>2591</v>
      </c>
      <c r="J436">
        <v>-6833.2569999999996</v>
      </c>
      <c r="K436">
        <v>51943</v>
      </c>
      <c r="L436">
        <v>3006</v>
      </c>
    </row>
    <row r="437" spans="2:12" x14ac:dyDescent="0.45">
      <c r="B437" s="4">
        <v>-7251.3950000000004</v>
      </c>
      <c r="C437">
        <v>57775</v>
      </c>
      <c r="D437">
        <v>2725</v>
      </c>
      <c r="J437">
        <v>-6833.2569999999996</v>
      </c>
      <c r="K437">
        <v>40588</v>
      </c>
      <c r="L437">
        <v>1976</v>
      </c>
    </row>
    <row r="438" spans="2:12" x14ac:dyDescent="0.45">
      <c r="B438" s="4">
        <v>-7256.0079999999998</v>
      </c>
      <c r="C438">
        <v>7421</v>
      </c>
      <c r="D438">
        <v>3682</v>
      </c>
      <c r="J438">
        <v>-6833.2569999999996</v>
      </c>
      <c r="K438">
        <v>73484</v>
      </c>
      <c r="L438">
        <v>4058</v>
      </c>
    </row>
    <row r="439" spans="2:12" x14ac:dyDescent="0.45">
      <c r="B439" s="4">
        <v>-7281.4080000000004</v>
      </c>
      <c r="C439">
        <v>904241</v>
      </c>
      <c r="D439">
        <v>3093</v>
      </c>
      <c r="J439">
        <v>-6833.2569999999996</v>
      </c>
      <c r="K439" t="s">
        <v>70</v>
      </c>
      <c r="L439">
        <v>0</v>
      </c>
    </row>
    <row r="440" spans="2:12" x14ac:dyDescent="0.45">
      <c r="J440">
        <v>-6833.2569999999996</v>
      </c>
      <c r="K440">
        <v>733175</v>
      </c>
      <c r="L440">
        <v>1857</v>
      </c>
    </row>
    <row r="441" spans="2:12" x14ac:dyDescent="0.45">
      <c r="J441">
        <v>-6833.2569999999996</v>
      </c>
      <c r="K441">
        <v>42278</v>
      </c>
      <c r="L441">
        <v>1305</v>
      </c>
    </row>
    <row r="442" spans="2:12" x14ac:dyDescent="0.45">
      <c r="J442">
        <v>-6870.4219999999996</v>
      </c>
      <c r="K442">
        <v>582916</v>
      </c>
      <c r="L442">
        <v>1747</v>
      </c>
    </row>
    <row r="443" spans="2:12" x14ac:dyDescent="0.45">
      <c r="J443">
        <v>-6870.4219999999996</v>
      </c>
      <c r="K443">
        <v>866261</v>
      </c>
      <c r="L443">
        <v>1866</v>
      </c>
    </row>
    <row r="444" spans="2:12" x14ac:dyDescent="0.45">
      <c r="J444">
        <v>-6870.4219999999996</v>
      </c>
      <c r="K444">
        <v>352269</v>
      </c>
      <c r="L444">
        <v>1497</v>
      </c>
    </row>
    <row r="445" spans="2:12" x14ac:dyDescent="0.45">
      <c r="J445">
        <v>-6870.4219999999996</v>
      </c>
      <c r="K445">
        <v>393453</v>
      </c>
      <c r="L445">
        <v>1355</v>
      </c>
    </row>
    <row r="446" spans="2:12" x14ac:dyDescent="0.45">
      <c r="J446">
        <v>-6870.4219999999996</v>
      </c>
      <c r="K446">
        <v>638118</v>
      </c>
      <c r="L446">
        <v>1588</v>
      </c>
    </row>
    <row r="447" spans="2:12" x14ac:dyDescent="0.45">
      <c r="J447">
        <v>-6870.4219999999996</v>
      </c>
      <c r="K447">
        <v>135</v>
      </c>
      <c r="L447">
        <v>2132</v>
      </c>
    </row>
    <row r="448" spans="2:12" x14ac:dyDescent="0.45">
      <c r="J448">
        <v>-6870.4219999999996</v>
      </c>
      <c r="K448">
        <v>801065</v>
      </c>
      <c r="L448">
        <v>393</v>
      </c>
    </row>
    <row r="449" spans="10:12" x14ac:dyDescent="0.45">
      <c r="J449">
        <v>-6870.4219999999996</v>
      </c>
      <c r="K449">
        <v>923601</v>
      </c>
      <c r="L449">
        <v>3890</v>
      </c>
    </row>
    <row r="450" spans="10:12" x14ac:dyDescent="0.45">
      <c r="J450">
        <v>-6870.4219999999996</v>
      </c>
      <c r="K450">
        <v>225932</v>
      </c>
      <c r="L450">
        <v>1285</v>
      </c>
    </row>
    <row r="451" spans="10:12" x14ac:dyDescent="0.45">
      <c r="J451">
        <v>-6870.4219999999996</v>
      </c>
      <c r="K451">
        <v>652857</v>
      </c>
      <c r="L451">
        <v>1254</v>
      </c>
    </row>
    <row r="452" spans="10:12" x14ac:dyDescent="0.45">
      <c r="J452">
        <v>-6870.4219999999996</v>
      </c>
      <c r="K452">
        <v>735928</v>
      </c>
      <c r="L452">
        <v>916</v>
      </c>
    </row>
    <row r="453" spans="10:12" x14ac:dyDescent="0.45">
      <c r="J453">
        <v>-6870.4219999999996</v>
      </c>
      <c r="K453">
        <v>100829</v>
      </c>
      <c r="L453">
        <v>3522</v>
      </c>
    </row>
    <row r="454" spans="10:12" x14ac:dyDescent="0.45">
      <c r="J454">
        <v>-6870.4219999999996</v>
      </c>
      <c r="K454">
        <v>741888</v>
      </c>
      <c r="L454">
        <v>138</v>
      </c>
    </row>
    <row r="455" spans="10:12" x14ac:dyDescent="0.45">
      <c r="J455">
        <v>-6870.4219999999996</v>
      </c>
      <c r="K455">
        <v>352849</v>
      </c>
      <c r="L455">
        <v>2962</v>
      </c>
    </row>
    <row r="456" spans="10:12" x14ac:dyDescent="0.45">
      <c r="J456">
        <v>-6870.4219999999996</v>
      </c>
      <c r="K456">
        <v>131921</v>
      </c>
      <c r="L456">
        <v>3841</v>
      </c>
    </row>
    <row r="457" spans="10:12" x14ac:dyDescent="0.45">
      <c r="J457">
        <v>-6870.4219999999996</v>
      </c>
      <c r="K457">
        <v>328097</v>
      </c>
      <c r="L457">
        <v>4787</v>
      </c>
    </row>
    <row r="458" spans="10:12" x14ac:dyDescent="0.45">
      <c r="J458">
        <v>-6870.4219999999996</v>
      </c>
      <c r="K458">
        <v>512048</v>
      </c>
      <c r="L458">
        <v>3172</v>
      </c>
    </row>
    <row r="459" spans="10:12" x14ac:dyDescent="0.45">
      <c r="J459">
        <v>-6870.4219999999996</v>
      </c>
      <c r="K459">
        <v>787782</v>
      </c>
      <c r="L459">
        <v>3419</v>
      </c>
    </row>
    <row r="460" spans="10:12" x14ac:dyDescent="0.45">
      <c r="J460">
        <v>-6870.4219999999996</v>
      </c>
      <c r="K460">
        <v>400937</v>
      </c>
      <c r="L460">
        <v>1152</v>
      </c>
    </row>
    <row r="461" spans="10:12" x14ac:dyDescent="0.45">
      <c r="J461">
        <v>-6870.4219999999996</v>
      </c>
      <c r="K461">
        <v>313038</v>
      </c>
      <c r="L461">
        <v>4694</v>
      </c>
    </row>
    <row r="462" spans="10:12" x14ac:dyDescent="0.45">
      <c r="J462">
        <v>-6870.4219999999996</v>
      </c>
      <c r="K462">
        <v>730868</v>
      </c>
      <c r="L462">
        <v>977</v>
      </c>
    </row>
    <row r="463" spans="10:12" x14ac:dyDescent="0.45">
      <c r="J463">
        <v>-6870.4219999999996</v>
      </c>
      <c r="K463">
        <v>12177</v>
      </c>
      <c r="L463">
        <v>3942</v>
      </c>
    </row>
    <row r="464" spans="10:12" x14ac:dyDescent="0.45">
      <c r="J464">
        <v>-6870.4219999999996</v>
      </c>
      <c r="K464">
        <v>535336</v>
      </c>
      <c r="L464">
        <v>2355</v>
      </c>
    </row>
    <row r="465" spans="10:12" x14ac:dyDescent="0.45">
      <c r="J465">
        <v>-6870.4219999999996</v>
      </c>
      <c r="K465">
        <v>387401</v>
      </c>
      <c r="L465">
        <v>1482</v>
      </c>
    </row>
    <row r="466" spans="10:12" x14ac:dyDescent="0.45">
      <c r="J466">
        <v>-6870.4219999999996</v>
      </c>
      <c r="K466">
        <v>933600</v>
      </c>
      <c r="L466">
        <v>1661</v>
      </c>
    </row>
    <row r="467" spans="10:12" x14ac:dyDescent="0.45">
      <c r="J467">
        <v>-6870.4219999999996</v>
      </c>
      <c r="K467">
        <v>462953</v>
      </c>
      <c r="L467">
        <v>7</v>
      </c>
    </row>
    <row r="468" spans="10:12" x14ac:dyDescent="0.45">
      <c r="J468">
        <v>-6870.4219999999996</v>
      </c>
      <c r="K468">
        <v>692261</v>
      </c>
      <c r="L468">
        <v>4976</v>
      </c>
    </row>
    <row r="469" spans="10:12" x14ac:dyDescent="0.45">
      <c r="J469">
        <v>-6870.4219999999996</v>
      </c>
      <c r="K469">
        <v>659147</v>
      </c>
      <c r="L469">
        <v>2499</v>
      </c>
    </row>
    <row r="470" spans="10:12" x14ac:dyDescent="0.45">
      <c r="J470">
        <v>-6870.4219999999996</v>
      </c>
      <c r="K470">
        <v>530559</v>
      </c>
      <c r="L470">
        <v>1845</v>
      </c>
    </row>
    <row r="471" spans="10:12" x14ac:dyDescent="0.45">
      <c r="J471">
        <v>-6870.4219999999996</v>
      </c>
      <c r="K471">
        <v>978781</v>
      </c>
      <c r="L471">
        <v>497</v>
      </c>
    </row>
    <row r="472" spans="10:12" x14ac:dyDescent="0.45">
      <c r="J472">
        <v>-6870.4219999999996</v>
      </c>
      <c r="K472">
        <v>108961</v>
      </c>
      <c r="L472">
        <v>3714</v>
      </c>
    </row>
    <row r="473" spans="10:12" x14ac:dyDescent="0.45">
      <c r="J473">
        <v>-6870.4219999999996</v>
      </c>
      <c r="K473">
        <v>242319</v>
      </c>
      <c r="L473">
        <v>2616</v>
      </c>
    </row>
    <row r="474" spans="10:12" x14ac:dyDescent="0.45">
      <c r="J474">
        <v>-6870.4219999999996</v>
      </c>
      <c r="K474">
        <v>193926</v>
      </c>
      <c r="L474">
        <v>3165</v>
      </c>
    </row>
    <row r="475" spans="10:12" x14ac:dyDescent="0.45">
      <c r="J475">
        <v>-6870.4219999999996</v>
      </c>
      <c r="K475">
        <v>965639</v>
      </c>
      <c r="L475">
        <v>463</v>
      </c>
    </row>
    <row r="476" spans="10:12" x14ac:dyDescent="0.45">
      <c r="J476">
        <v>-6870.4219999999996</v>
      </c>
      <c r="K476">
        <v>506886</v>
      </c>
      <c r="L476">
        <v>576</v>
      </c>
    </row>
    <row r="477" spans="10:12" x14ac:dyDescent="0.45">
      <c r="J477">
        <v>-6870.4219999999996</v>
      </c>
      <c r="K477">
        <v>676560</v>
      </c>
      <c r="L477">
        <v>1250</v>
      </c>
    </row>
    <row r="478" spans="10:12" x14ac:dyDescent="0.45">
      <c r="J478">
        <v>-6870.4219999999996</v>
      </c>
      <c r="K478">
        <v>901845</v>
      </c>
      <c r="L478">
        <v>2729</v>
      </c>
    </row>
    <row r="479" spans="10:12" x14ac:dyDescent="0.45">
      <c r="J479">
        <v>-6870.4219999999996</v>
      </c>
      <c r="K479">
        <v>801717</v>
      </c>
      <c r="L479">
        <v>364</v>
      </c>
    </row>
    <row r="480" spans="10:12" x14ac:dyDescent="0.45">
      <c r="J480">
        <v>-6870.4219999999996</v>
      </c>
      <c r="K480">
        <v>426169</v>
      </c>
      <c r="L480">
        <v>1544</v>
      </c>
    </row>
    <row r="481" spans="10:12" x14ac:dyDescent="0.45">
      <c r="J481">
        <v>-6870.4219999999996</v>
      </c>
      <c r="K481">
        <v>4737</v>
      </c>
      <c r="L481">
        <v>1662</v>
      </c>
    </row>
    <row r="482" spans="10:12" x14ac:dyDescent="0.45">
      <c r="J482">
        <v>-6870.4219999999996</v>
      </c>
      <c r="K482">
        <v>132336</v>
      </c>
      <c r="L482">
        <v>362</v>
      </c>
    </row>
    <row r="483" spans="10:12" x14ac:dyDescent="0.45">
      <c r="J483">
        <v>-6870.4219999999996</v>
      </c>
      <c r="K483">
        <v>777492</v>
      </c>
      <c r="L483">
        <v>972</v>
      </c>
    </row>
    <row r="484" spans="10:12" x14ac:dyDescent="0.45">
      <c r="J484">
        <v>-6870.4219999999996</v>
      </c>
      <c r="K484">
        <v>71865</v>
      </c>
      <c r="L484">
        <v>4229</v>
      </c>
    </row>
    <row r="485" spans="10:12" x14ac:dyDescent="0.45">
      <c r="J485">
        <v>-6870.4219999999996</v>
      </c>
      <c r="K485">
        <v>886821</v>
      </c>
      <c r="L485">
        <v>2291</v>
      </c>
    </row>
    <row r="486" spans="10:12" x14ac:dyDescent="0.45">
      <c r="J486">
        <v>-6870.4219999999996</v>
      </c>
      <c r="K486">
        <v>612092</v>
      </c>
      <c r="L486">
        <v>1409</v>
      </c>
    </row>
    <row r="487" spans="10:12" x14ac:dyDescent="0.45">
      <c r="J487">
        <v>-6870.4219999999996</v>
      </c>
      <c r="K487">
        <v>803816</v>
      </c>
      <c r="L487">
        <v>2909</v>
      </c>
    </row>
    <row r="488" spans="10:12" x14ac:dyDescent="0.45">
      <c r="J488">
        <v>-6870.4219999999996</v>
      </c>
      <c r="K488">
        <v>347515</v>
      </c>
      <c r="L488">
        <v>24</v>
      </c>
    </row>
    <row r="489" spans="10:12" x14ac:dyDescent="0.45">
      <c r="J489">
        <v>-6870.4219999999996</v>
      </c>
      <c r="K489">
        <v>356068</v>
      </c>
      <c r="L489">
        <v>1924</v>
      </c>
    </row>
    <row r="490" spans="10:12" x14ac:dyDescent="0.45">
      <c r="J490">
        <v>-6870.4219999999996</v>
      </c>
      <c r="K490">
        <v>7510</v>
      </c>
      <c r="L490">
        <v>2482</v>
      </c>
    </row>
    <row r="491" spans="10:12" x14ac:dyDescent="0.45">
      <c r="J491">
        <v>-6870.4219999999996</v>
      </c>
      <c r="K491">
        <v>461063</v>
      </c>
      <c r="L491">
        <v>2741</v>
      </c>
    </row>
    <row r="492" spans="10:12" x14ac:dyDescent="0.45">
      <c r="J492">
        <v>-6870.4219999999996</v>
      </c>
      <c r="K492">
        <v>870609</v>
      </c>
      <c r="L492">
        <v>3160</v>
      </c>
    </row>
    <row r="493" spans="10:12" x14ac:dyDescent="0.45">
      <c r="J493">
        <v>-6870.4219999999996</v>
      </c>
      <c r="K493">
        <v>692628</v>
      </c>
      <c r="L493">
        <v>3554</v>
      </c>
    </row>
    <row r="494" spans="10:12" x14ac:dyDescent="0.45">
      <c r="J494">
        <v>-6870.4219999999996</v>
      </c>
      <c r="K494">
        <v>754011</v>
      </c>
      <c r="L494">
        <v>4078</v>
      </c>
    </row>
    <row r="495" spans="10:12" x14ac:dyDescent="0.45">
      <c r="J495">
        <v>-6870.4219999999996</v>
      </c>
      <c r="K495">
        <v>145355</v>
      </c>
      <c r="L495">
        <v>4207</v>
      </c>
    </row>
    <row r="496" spans="10:12" x14ac:dyDescent="0.45">
      <c r="J496">
        <v>-6870.4219999999996</v>
      </c>
      <c r="K496">
        <v>374735</v>
      </c>
      <c r="L496">
        <v>1178</v>
      </c>
    </row>
    <row r="497" spans="10:12" x14ac:dyDescent="0.45">
      <c r="J497">
        <v>-6870.4219999999996</v>
      </c>
      <c r="K497">
        <v>803696</v>
      </c>
      <c r="L497">
        <v>1340</v>
      </c>
    </row>
    <row r="498" spans="10:12" x14ac:dyDescent="0.45">
      <c r="J498">
        <v>-6870.4219999999996</v>
      </c>
      <c r="K498">
        <v>352277</v>
      </c>
      <c r="L498">
        <v>42</v>
      </c>
    </row>
    <row r="499" spans="10:12" x14ac:dyDescent="0.45">
      <c r="J499">
        <v>-6870.4219999999996</v>
      </c>
      <c r="K499">
        <v>409612</v>
      </c>
      <c r="L499">
        <v>2789</v>
      </c>
    </row>
    <row r="500" spans="10:12" x14ac:dyDescent="0.45">
      <c r="J500">
        <v>-6870.4219999999996</v>
      </c>
      <c r="K500">
        <v>452342</v>
      </c>
      <c r="L500">
        <v>3073</v>
      </c>
    </row>
    <row r="501" spans="10:12" x14ac:dyDescent="0.45">
      <c r="J501">
        <v>-6870.4219999999996</v>
      </c>
      <c r="K501">
        <v>711657</v>
      </c>
      <c r="L501">
        <v>1564</v>
      </c>
    </row>
    <row r="502" spans="10:12" x14ac:dyDescent="0.45">
      <c r="J502">
        <v>-6870.4219999999996</v>
      </c>
      <c r="K502">
        <v>370560</v>
      </c>
      <c r="L502">
        <v>3292</v>
      </c>
    </row>
    <row r="503" spans="10:12" x14ac:dyDescent="0.45">
      <c r="J503">
        <v>-6870.4219999999996</v>
      </c>
      <c r="K503">
        <v>470851</v>
      </c>
      <c r="L503">
        <v>3893</v>
      </c>
    </row>
    <row r="504" spans="10:12" x14ac:dyDescent="0.45">
      <c r="J504">
        <v>-6870.4219999999996</v>
      </c>
      <c r="K504">
        <v>920355</v>
      </c>
      <c r="L504">
        <v>4145</v>
      </c>
    </row>
    <row r="505" spans="10:12" x14ac:dyDescent="0.45">
      <c r="J505">
        <v>-6870.4219999999996</v>
      </c>
      <c r="K505">
        <v>124661</v>
      </c>
      <c r="L505">
        <v>2172</v>
      </c>
    </row>
    <row r="506" spans="10:12" x14ac:dyDescent="0.45">
      <c r="J506">
        <v>-6870.4219999999996</v>
      </c>
      <c r="K506">
        <v>27733</v>
      </c>
      <c r="L506">
        <v>2407</v>
      </c>
    </row>
    <row r="507" spans="10:12" x14ac:dyDescent="0.45">
      <c r="J507">
        <v>-6870.4219999999996</v>
      </c>
      <c r="K507">
        <v>464174</v>
      </c>
      <c r="L507">
        <v>1461</v>
      </c>
    </row>
    <row r="508" spans="10:12" x14ac:dyDescent="0.45">
      <c r="J508">
        <v>-6870.4219999999996</v>
      </c>
      <c r="K508">
        <v>841121</v>
      </c>
      <c r="L508">
        <v>3112</v>
      </c>
    </row>
    <row r="509" spans="10:12" x14ac:dyDescent="0.45">
      <c r="J509">
        <v>-6870.4219999999996</v>
      </c>
      <c r="K509">
        <v>264316</v>
      </c>
      <c r="L509">
        <v>2420</v>
      </c>
    </row>
    <row r="510" spans="10:12" x14ac:dyDescent="0.45">
      <c r="J510">
        <v>-6870.4219999999996</v>
      </c>
      <c r="K510">
        <v>346843</v>
      </c>
      <c r="L510">
        <v>1316</v>
      </c>
    </row>
    <row r="511" spans="10:12" x14ac:dyDescent="0.45">
      <c r="J511">
        <v>-6870.4219999999996</v>
      </c>
      <c r="K511">
        <v>569338</v>
      </c>
      <c r="L511">
        <v>755</v>
      </c>
    </row>
    <row r="512" spans="10:12" x14ac:dyDescent="0.45">
      <c r="J512">
        <v>-6870.4219999999996</v>
      </c>
      <c r="K512">
        <v>675755</v>
      </c>
      <c r="L512">
        <v>3189</v>
      </c>
    </row>
    <row r="513" spans="10:12" x14ac:dyDescent="0.45">
      <c r="J513">
        <v>-6870.4219999999996</v>
      </c>
      <c r="K513">
        <v>553953</v>
      </c>
      <c r="L513">
        <v>1595</v>
      </c>
    </row>
    <row r="514" spans="10:12" x14ac:dyDescent="0.45">
      <c r="J514">
        <v>-6870.4219999999996</v>
      </c>
      <c r="K514">
        <v>323588</v>
      </c>
      <c r="L514">
        <v>826</v>
      </c>
    </row>
    <row r="515" spans="10:12" x14ac:dyDescent="0.45">
      <c r="J515">
        <v>-6870.4219999999996</v>
      </c>
      <c r="K515">
        <v>941205</v>
      </c>
      <c r="L515">
        <v>3741</v>
      </c>
    </row>
    <row r="516" spans="10:12" x14ac:dyDescent="0.45">
      <c r="J516">
        <v>-6870.4219999999996</v>
      </c>
      <c r="K516">
        <v>784619</v>
      </c>
      <c r="L516">
        <v>4532</v>
      </c>
    </row>
    <row r="517" spans="10:12" x14ac:dyDescent="0.45">
      <c r="J517">
        <v>-6870.4219999999996</v>
      </c>
      <c r="K517">
        <v>861413</v>
      </c>
      <c r="L517">
        <v>1154</v>
      </c>
    </row>
    <row r="518" spans="10:12" x14ac:dyDescent="0.45">
      <c r="J518">
        <v>-6870.4219999999996</v>
      </c>
      <c r="K518">
        <v>59651</v>
      </c>
      <c r="L518">
        <v>2517</v>
      </c>
    </row>
    <row r="519" spans="10:12" x14ac:dyDescent="0.45">
      <c r="J519">
        <v>-6870.4219999999996</v>
      </c>
      <c r="K519">
        <v>462821</v>
      </c>
      <c r="L519">
        <v>745</v>
      </c>
    </row>
    <row r="520" spans="10:12" x14ac:dyDescent="0.45">
      <c r="J520">
        <v>-6870.4219999999996</v>
      </c>
      <c r="K520">
        <v>102093</v>
      </c>
      <c r="L520">
        <v>1521</v>
      </c>
    </row>
    <row r="521" spans="10:12" x14ac:dyDescent="0.45">
      <c r="J521">
        <v>-6870.4219999999996</v>
      </c>
      <c r="K521">
        <v>60380</v>
      </c>
      <c r="L521">
        <v>3099</v>
      </c>
    </row>
    <row r="522" spans="10:12" x14ac:dyDescent="0.45">
      <c r="J522">
        <v>-6870.4219999999996</v>
      </c>
      <c r="K522">
        <v>570681</v>
      </c>
      <c r="L522">
        <v>777</v>
      </c>
    </row>
    <row r="523" spans="10:12" x14ac:dyDescent="0.45">
      <c r="J523">
        <v>-6870.4219999999996</v>
      </c>
      <c r="K523">
        <v>153394</v>
      </c>
      <c r="L523">
        <v>429</v>
      </c>
    </row>
    <row r="524" spans="10:12" x14ac:dyDescent="0.45">
      <c r="J524">
        <v>-6870.4219999999996</v>
      </c>
      <c r="K524">
        <v>369024</v>
      </c>
      <c r="L524">
        <v>1905</v>
      </c>
    </row>
    <row r="525" spans="10:12" x14ac:dyDescent="0.45">
      <c r="J525">
        <v>-6870.4219999999996</v>
      </c>
      <c r="K525">
        <v>91976</v>
      </c>
      <c r="L525">
        <v>1925</v>
      </c>
    </row>
    <row r="526" spans="10:12" x14ac:dyDescent="0.45">
      <c r="J526">
        <v>-6870.4219999999996</v>
      </c>
      <c r="K526">
        <v>750839</v>
      </c>
      <c r="L526">
        <v>3904</v>
      </c>
    </row>
    <row r="527" spans="10:12" x14ac:dyDescent="0.45">
      <c r="J527">
        <v>-6870.4219999999996</v>
      </c>
      <c r="K527">
        <v>193990</v>
      </c>
      <c r="L527">
        <v>1303</v>
      </c>
    </row>
    <row r="528" spans="10:12" x14ac:dyDescent="0.45">
      <c r="J528">
        <v>-6870.4219999999996</v>
      </c>
      <c r="K528">
        <v>229355</v>
      </c>
      <c r="L528">
        <v>3645</v>
      </c>
    </row>
    <row r="529" spans="10:12" x14ac:dyDescent="0.45">
      <c r="J529">
        <v>-6870.4219999999996</v>
      </c>
      <c r="K529">
        <v>767845</v>
      </c>
      <c r="L529">
        <v>2297</v>
      </c>
    </row>
    <row r="530" spans="10:12" x14ac:dyDescent="0.45">
      <c r="J530">
        <v>-6870.4219999999996</v>
      </c>
      <c r="K530">
        <v>286235</v>
      </c>
      <c r="L530">
        <v>4811</v>
      </c>
    </row>
    <row r="531" spans="10:12" x14ac:dyDescent="0.45">
      <c r="J531">
        <v>-6870.4219999999996</v>
      </c>
      <c r="K531">
        <v>942358</v>
      </c>
      <c r="L531">
        <v>644</v>
      </c>
    </row>
    <row r="532" spans="10:12" x14ac:dyDescent="0.45">
      <c r="J532">
        <v>-6870.4219999999996</v>
      </c>
      <c r="K532">
        <v>297509</v>
      </c>
      <c r="L532">
        <v>4134</v>
      </c>
    </row>
    <row r="533" spans="10:12" x14ac:dyDescent="0.45">
      <c r="J533">
        <v>-6870.4219999999996</v>
      </c>
      <c r="K533">
        <v>79212</v>
      </c>
      <c r="L533">
        <v>517</v>
      </c>
    </row>
    <row r="534" spans="10:12" x14ac:dyDescent="0.45">
      <c r="J534">
        <v>-6870.4219999999996</v>
      </c>
      <c r="K534">
        <v>468300</v>
      </c>
      <c r="L534">
        <v>4176</v>
      </c>
    </row>
    <row r="535" spans="10:12" x14ac:dyDescent="0.45">
      <c r="J535">
        <v>-6870.4219999999996</v>
      </c>
      <c r="K535">
        <v>35478</v>
      </c>
      <c r="L535">
        <v>2103</v>
      </c>
    </row>
    <row r="536" spans="10:12" x14ac:dyDescent="0.45">
      <c r="J536">
        <v>-6870.4219999999996</v>
      </c>
      <c r="K536">
        <v>350191</v>
      </c>
      <c r="L536">
        <v>2671</v>
      </c>
    </row>
    <row r="537" spans="10:12" x14ac:dyDescent="0.45">
      <c r="J537">
        <v>-6870.4219999999996</v>
      </c>
      <c r="K537">
        <v>488342</v>
      </c>
      <c r="L537">
        <v>3656</v>
      </c>
    </row>
    <row r="538" spans="10:12" x14ac:dyDescent="0.45">
      <c r="J538">
        <v>-6870.4219999999996</v>
      </c>
      <c r="K538">
        <v>929499</v>
      </c>
      <c r="L538">
        <v>3974</v>
      </c>
    </row>
    <row r="539" spans="10:12" x14ac:dyDescent="0.45">
      <c r="J539">
        <v>-6870.4219999999996</v>
      </c>
      <c r="K539">
        <v>491386</v>
      </c>
      <c r="L539">
        <v>1787</v>
      </c>
    </row>
    <row r="540" spans="10:12" x14ac:dyDescent="0.45">
      <c r="J540">
        <v>-6870.4219999999996</v>
      </c>
      <c r="K540">
        <v>946511</v>
      </c>
      <c r="L540">
        <v>2068</v>
      </c>
    </row>
    <row r="541" spans="10:12" x14ac:dyDescent="0.45">
      <c r="J541">
        <v>-6870.4219999999996</v>
      </c>
      <c r="K541">
        <v>456946</v>
      </c>
      <c r="L541">
        <v>4140</v>
      </c>
    </row>
    <row r="542" spans="10:12" x14ac:dyDescent="0.45">
      <c r="J542">
        <v>-6870.4219999999996</v>
      </c>
      <c r="K542">
        <v>694303</v>
      </c>
      <c r="L542">
        <v>282</v>
      </c>
    </row>
    <row r="543" spans="10:12" x14ac:dyDescent="0.45">
      <c r="J543">
        <v>-6870.4219999999996</v>
      </c>
      <c r="K543">
        <v>891723</v>
      </c>
      <c r="L543">
        <v>2284</v>
      </c>
    </row>
    <row r="544" spans="10:12" x14ac:dyDescent="0.45">
      <c r="J544">
        <v>-6870.4219999999996</v>
      </c>
      <c r="K544">
        <v>170658</v>
      </c>
      <c r="L544">
        <v>2609</v>
      </c>
    </row>
    <row r="545" spans="10:12" x14ac:dyDescent="0.45">
      <c r="J545">
        <v>-6870.4219999999996</v>
      </c>
      <c r="K545">
        <v>523233</v>
      </c>
      <c r="L545">
        <v>1487</v>
      </c>
    </row>
    <row r="546" spans="10:12" x14ac:dyDescent="0.45">
      <c r="J546">
        <v>-6870.4219999999996</v>
      </c>
      <c r="K546">
        <v>966924</v>
      </c>
      <c r="L546">
        <v>3444</v>
      </c>
    </row>
    <row r="547" spans="10:12" x14ac:dyDescent="0.45">
      <c r="J547">
        <v>-6870.4219999999996</v>
      </c>
      <c r="K547">
        <v>486498</v>
      </c>
      <c r="L547">
        <v>4061</v>
      </c>
    </row>
    <row r="548" spans="10:12" x14ac:dyDescent="0.45">
      <c r="J548">
        <v>-6870.4219999999996</v>
      </c>
      <c r="K548">
        <v>4395</v>
      </c>
      <c r="L548">
        <v>2391</v>
      </c>
    </row>
    <row r="549" spans="10:12" x14ac:dyDescent="0.45">
      <c r="J549">
        <v>-6870.4219999999996</v>
      </c>
      <c r="K549">
        <v>209243</v>
      </c>
      <c r="L549">
        <v>1694</v>
      </c>
    </row>
    <row r="550" spans="10:12" x14ac:dyDescent="0.45">
      <c r="J550">
        <v>-6870.4219999999996</v>
      </c>
      <c r="K550">
        <v>676943</v>
      </c>
      <c r="L550">
        <v>1916</v>
      </c>
    </row>
    <row r="551" spans="10:12" x14ac:dyDescent="0.45">
      <c r="J551">
        <v>-6870.4219999999996</v>
      </c>
      <c r="K551">
        <v>856737</v>
      </c>
      <c r="L551">
        <v>1241</v>
      </c>
    </row>
    <row r="552" spans="10:12" x14ac:dyDescent="0.45">
      <c r="J552">
        <v>-6870.4219999999996</v>
      </c>
      <c r="K552">
        <v>227851</v>
      </c>
      <c r="L552">
        <v>4868</v>
      </c>
    </row>
    <row r="553" spans="10:12" x14ac:dyDescent="0.45">
      <c r="J553">
        <v>-6870.4219999999996</v>
      </c>
      <c r="K553">
        <v>702492</v>
      </c>
      <c r="L553">
        <v>718</v>
      </c>
    </row>
    <row r="554" spans="10:12" x14ac:dyDescent="0.45">
      <c r="J554">
        <v>-6870.4219999999996</v>
      </c>
      <c r="K554">
        <v>831417</v>
      </c>
      <c r="L554">
        <v>3095</v>
      </c>
    </row>
    <row r="555" spans="10:12" x14ac:dyDescent="0.45">
      <c r="J555">
        <v>-6870.4219999999996</v>
      </c>
      <c r="K555">
        <v>281245</v>
      </c>
      <c r="L555">
        <v>3634</v>
      </c>
    </row>
    <row r="556" spans="10:12" x14ac:dyDescent="0.45">
      <c r="J556">
        <v>-6870.4219999999996</v>
      </c>
      <c r="K556">
        <v>876056</v>
      </c>
      <c r="L556">
        <v>1000</v>
      </c>
    </row>
    <row r="557" spans="10:12" x14ac:dyDescent="0.45">
      <c r="J557">
        <v>-6870.4219999999996</v>
      </c>
      <c r="K557">
        <v>840190</v>
      </c>
      <c r="L557">
        <v>4373</v>
      </c>
    </row>
    <row r="558" spans="10:12" x14ac:dyDescent="0.45">
      <c r="J558">
        <v>-6870.4219999999996</v>
      </c>
      <c r="K558">
        <v>830618</v>
      </c>
      <c r="L558">
        <v>3377</v>
      </c>
    </row>
    <row r="559" spans="10:12" x14ac:dyDescent="0.45">
      <c r="J559">
        <v>-6870.4219999999996</v>
      </c>
      <c r="K559">
        <v>342423</v>
      </c>
      <c r="L559">
        <v>3409</v>
      </c>
    </row>
    <row r="560" spans="10:12" x14ac:dyDescent="0.45">
      <c r="J560">
        <v>-6870.4219999999996</v>
      </c>
      <c r="K560">
        <v>802256</v>
      </c>
      <c r="L560">
        <v>477</v>
      </c>
    </row>
    <row r="561" spans="10:12" x14ac:dyDescent="0.45">
      <c r="J561">
        <v>-6870.4219999999996</v>
      </c>
      <c r="K561">
        <v>414672</v>
      </c>
      <c r="L561">
        <v>3872</v>
      </c>
    </row>
    <row r="562" spans="10:12" x14ac:dyDescent="0.45">
      <c r="J562">
        <v>-6870.4219999999996</v>
      </c>
      <c r="K562">
        <v>810730</v>
      </c>
      <c r="L562">
        <v>4225</v>
      </c>
    </row>
    <row r="563" spans="10:12" x14ac:dyDescent="0.45">
      <c r="J563">
        <v>-6870.4219999999996</v>
      </c>
      <c r="K563">
        <v>152789</v>
      </c>
      <c r="L563">
        <v>4911</v>
      </c>
    </row>
    <row r="564" spans="10:12" x14ac:dyDescent="0.45">
      <c r="J564">
        <v>-6870.4219999999996</v>
      </c>
      <c r="K564">
        <v>188498</v>
      </c>
      <c r="L564">
        <v>258</v>
      </c>
    </row>
    <row r="565" spans="10:12" x14ac:dyDescent="0.45">
      <c r="J565">
        <v>-6870.4219999999996</v>
      </c>
      <c r="K565">
        <v>317248</v>
      </c>
      <c r="L565">
        <v>4215</v>
      </c>
    </row>
    <row r="566" spans="10:12" x14ac:dyDescent="0.45">
      <c r="J566">
        <v>-6870.4219999999996</v>
      </c>
      <c r="K566">
        <v>241997</v>
      </c>
      <c r="L566">
        <v>2573</v>
      </c>
    </row>
    <row r="567" spans="10:12" x14ac:dyDescent="0.45">
      <c r="J567">
        <v>-6870.4219999999996</v>
      </c>
      <c r="K567">
        <v>451348</v>
      </c>
      <c r="L567">
        <v>2972</v>
      </c>
    </row>
    <row r="568" spans="10:12" x14ac:dyDescent="0.45">
      <c r="J568">
        <v>-6870.4219999999996</v>
      </c>
      <c r="K568">
        <v>219197</v>
      </c>
      <c r="L568">
        <v>3480</v>
      </c>
    </row>
    <row r="569" spans="10:12" x14ac:dyDescent="0.45">
      <c r="J569">
        <v>-6870.4219999999996</v>
      </c>
      <c r="K569">
        <v>704905</v>
      </c>
      <c r="L569">
        <v>3749</v>
      </c>
    </row>
    <row r="570" spans="10:12" x14ac:dyDescent="0.45">
      <c r="J570">
        <v>-6870.4219999999996</v>
      </c>
      <c r="K570">
        <v>546144</v>
      </c>
      <c r="L570">
        <v>4198</v>
      </c>
    </row>
    <row r="571" spans="10:12" x14ac:dyDescent="0.45">
      <c r="J571">
        <v>-6870.4219999999996</v>
      </c>
      <c r="K571">
        <v>374433</v>
      </c>
      <c r="L571">
        <v>2240</v>
      </c>
    </row>
    <row r="572" spans="10:12" x14ac:dyDescent="0.45">
      <c r="J572">
        <v>-6870.4219999999996</v>
      </c>
      <c r="K572">
        <v>457623</v>
      </c>
      <c r="L572">
        <v>2246</v>
      </c>
    </row>
    <row r="573" spans="10:12" x14ac:dyDescent="0.45">
      <c r="J573">
        <v>-6870.4219999999996</v>
      </c>
      <c r="K573">
        <v>83391</v>
      </c>
      <c r="L573">
        <v>4524</v>
      </c>
    </row>
    <row r="574" spans="10:12" x14ac:dyDescent="0.45">
      <c r="J574">
        <v>-6870.4219999999996</v>
      </c>
      <c r="K574">
        <v>334396</v>
      </c>
      <c r="L574">
        <v>4594</v>
      </c>
    </row>
    <row r="575" spans="10:12" x14ac:dyDescent="0.45">
      <c r="J575">
        <v>-6870.4219999999996</v>
      </c>
      <c r="K575">
        <v>512296</v>
      </c>
      <c r="L575">
        <v>2476</v>
      </c>
    </row>
    <row r="576" spans="10:12" x14ac:dyDescent="0.45">
      <c r="J576">
        <v>-6870.4219999999996</v>
      </c>
      <c r="K576">
        <v>881859</v>
      </c>
      <c r="L576">
        <v>2495</v>
      </c>
    </row>
    <row r="577" spans="10:12" x14ac:dyDescent="0.45">
      <c r="J577">
        <v>-6870.4219999999996</v>
      </c>
      <c r="K577">
        <v>97158</v>
      </c>
      <c r="L577">
        <v>205</v>
      </c>
    </row>
    <row r="578" spans="10:12" x14ac:dyDescent="0.45">
      <c r="J578">
        <v>-6870.4219999999996</v>
      </c>
      <c r="K578">
        <v>70669</v>
      </c>
      <c r="L578">
        <v>2718</v>
      </c>
    </row>
    <row r="579" spans="10:12" x14ac:dyDescent="0.45">
      <c r="J579">
        <v>-6870.4219999999996</v>
      </c>
      <c r="K579">
        <v>476338</v>
      </c>
      <c r="L579">
        <v>1418</v>
      </c>
    </row>
    <row r="580" spans="10:12" x14ac:dyDescent="0.45">
      <c r="J580">
        <v>-6870.4219999999996</v>
      </c>
      <c r="K580">
        <v>444660</v>
      </c>
      <c r="L580">
        <v>3137</v>
      </c>
    </row>
    <row r="581" spans="10:12" x14ac:dyDescent="0.45">
      <c r="J581">
        <v>-6870.4219999999996</v>
      </c>
      <c r="K581">
        <v>432513</v>
      </c>
      <c r="L581">
        <v>803</v>
      </c>
    </row>
    <row r="582" spans="10:12" x14ac:dyDescent="0.45">
      <c r="J582">
        <v>-6870.4219999999996</v>
      </c>
      <c r="K582">
        <v>965074</v>
      </c>
      <c r="L582">
        <v>1719</v>
      </c>
    </row>
    <row r="583" spans="10:12" x14ac:dyDescent="0.45">
      <c r="J583">
        <v>-6870.4219999999996</v>
      </c>
      <c r="K583">
        <v>951189</v>
      </c>
      <c r="L583">
        <v>4174</v>
      </c>
    </row>
    <row r="584" spans="10:12" x14ac:dyDescent="0.45">
      <c r="J584">
        <v>-6870.4219999999996</v>
      </c>
      <c r="K584">
        <v>776504</v>
      </c>
      <c r="L584">
        <v>2218</v>
      </c>
    </row>
    <row r="585" spans="10:12" x14ac:dyDescent="0.45">
      <c r="J585">
        <v>-6870.4219999999996</v>
      </c>
      <c r="K585">
        <v>848855</v>
      </c>
      <c r="L585">
        <v>4739</v>
      </c>
    </row>
    <row r="586" spans="10:12" x14ac:dyDescent="0.45">
      <c r="J586">
        <v>-6870.4219999999996</v>
      </c>
      <c r="K586">
        <v>185064</v>
      </c>
      <c r="L586">
        <v>1449</v>
      </c>
    </row>
    <row r="587" spans="10:12" x14ac:dyDescent="0.45">
      <c r="J587">
        <v>-6870.4219999999996</v>
      </c>
      <c r="K587">
        <v>646573</v>
      </c>
      <c r="L587">
        <v>741</v>
      </c>
    </row>
    <row r="588" spans="10:12" x14ac:dyDescent="0.45">
      <c r="J588">
        <v>-6870.4219999999996</v>
      </c>
      <c r="K588">
        <v>417035</v>
      </c>
      <c r="L588">
        <v>149</v>
      </c>
    </row>
    <row r="589" spans="10:12" x14ac:dyDescent="0.45">
      <c r="J589">
        <v>-6870.4219999999996</v>
      </c>
      <c r="K589">
        <v>562939</v>
      </c>
      <c r="L589">
        <v>4883</v>
      </c>
    </row>
    <row r="590" spans="10:12" x14ac:dyDescent="0.45">
      <c r="J590">
        <v>-6870.4219999999996</v>
      </c>
      <c r="K590">
        <v>528696</v>
      </c>
      <c r="L590">
        <v>3037</v>
      </c>
    </row>
    <row r="591" spans="10:12" x14ac:dyDescent="0.45">
      <c r="J591">
        <v>-6870.4219999999996</v>
      </c>
      <c r="K591">
        <v>566943</v>
      </c>
      <c r="L591">
        <v>1023</v>
      </c>
    </row>
    <row r="592" spans="10:12" x14ac:dyDescent="0.45">
      <c r="J592">
        <v>-6870.4219999999996</v>
      </c>
      <c r="K592">
        <v>277475</v>
      </c>
      <c r="L592">
        <v>2143</v>
      </c>
    </row>
    <row r="593" spans="10:12" x14ac:dyDescent="0.45">
      <c r="J593">
        <v>-6870.4219999999996</v>
      </c>
      <c r="K593">
        <v>187001</v>
      </c>
      <c r="L593">
        <v>4588</v>
      </c>
    </row>
    <row r="594" spans="10:12" x14ac:dyDescent="0.45">
      <c r="J594">
        <v>-6870.4219999999996</v>
      </c>
      <c r="K594">
        <v>926659</v>
      </c>
      <c r="L594">
        <v>3548</v>
      </c>
    </row>
    <row r="595" spans="10:12" x14ac:dyDescent="0.45">
      <c r="J595">
        <v>-6870.4219999999996</v>
      </c>
      <c r="K595">
        <v>957792</v>
      </c>
      <c r="L595">
        <v>2069</v>
      </c>
    </row>
    <row r="596" spans="10:12" x14ac:dyDescent="0.45">
      <c r="J596">
        <v>-6870.4219999999996</v>
      </c>
      <c r="K596">
        <v>913926</v>
      </c>
      <c r="L596">
        <v>1381</v>
      </c>
    </row>
    <row r="597" spans="10:12" x14ac:dyDescent="0.45">
      <c r="J597">
        <v>-6870.4219999999996</v>
      </c>
      <c r="K597">
        <v>818450</v>
      </c>
      <c r="L597">
        <v>2894</v>
      </c>
    </row>
    <row r="598" spans="10:12" x14ac:dyDescent="0.45">
      <c r="J598">
        <v>-6870.4219999999996</v>
      </c>
      <c r="K598">
        <v>403287</v>
      </c>
      <c r="L598">
        <v>1558</v>
      </c>
    </row>
    <row r="599" spans="10:12" x14ac:dyDescent="0.45">
      <c r="J599">
        <v>-6870.4219999999996</v>
      </c>
      <c r="K599">
        <v>611668</v>
      </c>
      <c r="L599">
        <v>3776</v>
      </c>
    </row>
    <row r="600" spans="10:12" x14ac:dyDescent="0.45">
      <c r="J600">
        <v>-6870.4219999999996</v>
      </c>
      <c r="K600">
        <v>79902</v>
      </c>
      <c r="L600">
        <v>3971</v>
      </c>
    </row>
    <row r="601" spans="10:12" x14ac:dyDescent="0.45">
      <c r="J601">
        <v>-6870.4219999999996</v>
      </c>
      <c r="K601">
        <v>108148</v>
      </c>
      <c r="L601">
        <v>3981</v>
      </c>
    </row>
    <row r="602" spans="10:12" x14ac:dyDescent="0.45">
      <c r="J602">
        <v>-6870.4219999999996</v>
      </c>
      <c r="K602">
        <v>853781</v>
      </c>
      <c r="L602">
        <v>716</v>
      </c>
    </row>
    <row r="603" spans="10:12" x14ac:dyDescent="0.45">
      <c r="J603">
        <v>-6870.4219999999996</v>
      </c>
      <c r="K603">
        <v>568279</v>
      </c>
      <c r="L603">
        <v>1580</v>
      </c>
    </row>
    <row r="604" spans="10:12" x14ac:dyDescent="0.45">
      <c r="J604">
        <v>-6870.4219999999996</v>
      </c>
      <c r="K604">
        <v>907810</v>
      </c>
      <c r="L604">
        <v>795</v>
      </c>
    </row>
    <row r="605" spans="10:12" x14ac:dyDescent="0.45">
      <c r="J605">
        <v>-6870.4219999999996</v>
      </c>
      <c r="K605">
        <v>154044</v>
      </c>
      <c r="L605">
        <v>1581</v>
      </c>
    </row>
    <row r="606" spans="10:12" x14ac:dyDescent="0.45">
      <c r="J606">
        <v>-6870.4219999999996</v>
      </c>
      <c r="K606">
        <v>5262</v>
      </c>
      <c r="L606">
        <v>2370</v>
      </c>
    </row>
    <row r="607" spans="10:12" x14ac:dyDescent="0.45">
      <c r="J607">
        <v>-6870.4219999999996</v>
      </c>
      <c r="K607">
        <v>910765</v>
      </c>
      <c r="L607">
        <v>2935</v>
      </c>
    </row>
    <row r="608" spans="10:12" x14ac:dyDescent="0.45">
      <c r="J608">
        <v>-6870.4219999999996</v>
      </c>
      <c r="K608">
        <v>212202</v>
      </c>
      <c r="L608">
        <v>3125</v>
      </c>
    </row>
    <row r="609" spans="10:12" x14ac:dyDescent="0.45">
      <c r="J609">
        <v>-6870.4219999999996</v>
      </c>
      <c r="K609">
        <v>190770</v>
      </c>
      <c r="L609">
        <v>3605</v>
      </c>
    </row>
    <row r="610" spans="10:12" x14ac:dyDescent="0.45">
      <c r="J610">
        <v>-6870.4219999999996</v>
      </c>
      <c r="K610">
        <v>640051</v>
      </c>
      <c r="L610">
        <v>4748</v>
      </c>
    </row>
    <row r="611" spans="10:12" x14ac:dyDescent="0.45">
      <c r="J611">
        <v>-6870.4219999999996</v>
      </c>
      <c r="K611">
        <v>967174</v>
      </c>
      <c r="L611">
        <v>2901</v>
      </c>
    </row>
    <row r="612" spans="10:12" x14ac:dyDescent="0.45">
      <c r="J612">
        <v>-6870.4219999999996</v>
      </c>
      <c r="K612">
        <v>899062</v>
      </c>
      <c r="L612">
        <v>3493</v>
      </c>
    </row>
    <row r="613" spans="10:12" x14ac:dyDescent="0.45">
      <c r="J613">
        <v>-6870.4219999999996</v>
      </c>
      <c r="K613">
        <v>421868</v>
      </c>
      <c r="L613">
        <v>4908</v>
      </c>
    </row>
    <row r="614" spans="10:12" x14ac:dyDescent="0.45">
      <c r="J614">
        <v>-6870.4219999999996</v>
      </c>
      <c r="K614">
        <v>819805</v>
      </c>
      <c r="L614">
        <v>4234</v>
      </c>
    </row>
    <row r="615" spans="10:12" x14ac:dyDescent="0.45">
      <c r="J615">
        <v>-6870.4219999999996</v>
      </c>
      <c r="K615">
        <v>69036</v>
      </c>
      <c r="L615">
        <v>4319</v>
      </c>
    </row>
    <row r="616" spans="10:12" x14ac:dyDescent="0.45">
      <c r="J616">
        <v>-6870.4219999999996</v>
      </c>
      <c r="K616">
        <v>192191</v>
      </c>
      <c r="L616">
        <v>629</v>
      </c>
    </row>
    <row r="617" spans="10:12" x14ac:dyDescent="0.45">
      <c r="J617">
        <v>-6870.4219999999996</v>
      </c>
      <c r="K617">
        <v>274385</v>
      </c>
      <c r="L617">
        <v>3368</v>
      </c>
    </row>
    <row r="618" spans="10:12" x14ac:dyDescent="0.45">
      <c r="J618">
        <v>-6870.4219999999996</v>
      </c>
      <c r="K618">
        <v>231366</v>
      </c>
      <c r="L618">
        <v>1137</v>
      </c>
    </row>
    <row r="619" spans="10:12" x14ac:dyDescent="0.45">
      <c r="J619">
        <v>-6870.4219999999996</v>
      </c>
      <c r="K619">
        <v>923427</v>
      </c>
      <c r="L619">
        <v>2182</v>
      </c>
    </row>
    <row r="620" spans="10:12" x14ac:dyDescent="0.45">
      <c r="J620">
        <v>-6870.4219999999996</v>
      </c>
      <c r="K620">
        <v>302064</v>
      </c>
      <c r="L620">
        <v>4447</v>
      </c>
    </row>
    <row r="621" spans="10:12" x14ac:dyDescent="0.45">
      <c r="J621">
        <v>-6870.4219999999996</v>
      </c>
      <c r="K621">
        <v>884473</v>
      </c>
      <c r="L621">
        <v>4574</v>
      </c>
    </row>
    <row r="622" spans="10:12" x14ac:dyDescent="0.45">
      <c r="J622">
        <v>-6870.4219999999996</v>
      </c>
      <c r="K622">
        <v>692908</v>
      </c>
      <c r="L622">
        <v>2561</v>
      </c>
    </row>
    <row r="623" spans="10:12" x14ac:dyDescent="0.45">
      <c r="J623">
        <v>-6870.4219999999996</v>
      </c>
      <c r="K623">
        <v>178659</v>
      </c>
      <c r="L623">
        <v>1637</v>
      </c>
    </row>
    <row r="624" spans="10:12" x14ac:dyDescent="0.45">
      <c r="J624">
        <v>-6870.4219999999996</v>
      </c>
      <c r="K624">
        <v>193757</v>
      </c>
      <c r="L624">
        <v>3938</v>
      </c>
    </row>
    <row r="625" spans="10:12" x14ac:dyDescent="0.45">
      <c r="J625">
        <v>-6870.4219999999996</v>
      </c>
      <c r="K625">
        <v>513448</v>
      </c>
      <c r="L625">
        <v>2016</v>
      </c>
    </row>
    <row r="626" spans="10:12" x14ac:dyDescent="0.45">
      <c r="J626">
        <v>-6870.4219999999996</v>
      </c>
      <c r="K626">
        <v>409744</v>
      </c>
      <c r="L626">
        <v>2588</v>
      </c>
    </row>
    <row r="627" spans="10:12" x14ac:dyDescent="0.45">
      <c r="J627">
        <v>-6870.4219999999996</v>
      </c>
      <c r="K627">
        <v>494365</v>
      </c>
      <c r="L627">
        <v>1331</v>
      </c>
    </row>
    <row r="628" spans="10:12" x14ac:dyDescent="0.45">
      <c r="J628">
        <v>-6870.4219999999996</v>
      </c>
      <c r="K628">
        <v>530079</v>
      </c>
      <c r="L628">
        <v>3551</v>
      </c>
    </row>
    <row r="629" spans="10:12" x14ac:dyDescent="0.45">
      <c r="J629">
        <v>-6870.4219999999996</v>
      </c>
      <c r="K629">
        <v>533141</v>
      </c>
      <c r="L629">
        <v>4569</v>
      </c>
    </row>
    <row r="630" spans="10:12" x14ac:dyDescent="0.45">
      <c r="J630">
        <v>-6870.4219999999996</v>
      </c>
      <c r="K630">
        <v>628997</v>
      </c>
      <c r="L630">
        <v>1188</v>
      </c>
    </row>
    <row r="631" spans="10:12" x14ac:dyDescent="0.45">
      <c r="J631">
        <v>-6870.4219999999996</v>
      </c>
      <c r="K631">
        <v>314118</v>
      </c>
      <c r="L631">
        <v>4875</v>
      </c>
    </row>
    <row r="632" spans="10:12" x14ac:dyDescent="0.45">
      <c r="J632">
        <v>-6870.4219999999996</v>
      </c>
      <c r="K632">
        <v>538470</v>
      </c>
      <c r="L632">
        <v>1681</v>
      </c>
    </row>
    <row r="633" spans="10:12" x14ac:dyDescent="0.45">
      <c r="J633">
        <v>-6870.4219999999996</v>
      </c>
      <c r="K633">
        <v>150802</v>
      </c>
      <c r="L633">
        <v>4651</v>
      </c>
    </row>
    <row r="634" spans="10:12" x14ac:dyDescent="0.45">
      <c r="J634">
        <v>-6870.4219999999996</v>
      </c>
      <c r="K634">
        <v>532071</v>
      </c>
      <c r="L634">
        <v>4034</v>
      </c>
    </row>
    <row r="635" spans="10:12" x14ac:dyDescent="0.45">
      <c r="J635">
        <v>-6870.4219999999996</v>
      </c>
      <c r="K635">
        <v>258756</v>
      </c>
      <c r="L635">
        <v>2111</v>
      </c>
    </row>
    <row r="636" spans="10:12" x14ac:dyDescent="0.45">
      <c r="J636">
        <v>-6870.4219999999996</v>
      </c>
      <c r="K636">
        <v>492605</v>
      </c>
      <c r="L636">
        <v>4368</v>
      </c>
    </row>
    <row r="637" spans="10:12" x14ac:dyDescent="0.45">
      <c r="J637">
        <v>-6870.4219999999996</v>
      </c>
      <c r="K637">
        <v>443792</v>
      </c>
      <c r="L637">
        <v>4679</v>
      </c>
    </row>
    <row r="638" spans="10:12" x14ac:dyDescent="0.45">
      <c r="J638">
        <v>-6870.4219999999996</v>
      </c>
      <c r="K638">
        <v>826132</v>
      </c>
      <c r="L638">
        <v>2518</v>
      </c>
    </row>
    <row r="639" spans="10:12" x14ac:dyDescent="0.45">
      <c r="J639">
        <v>-6870.4219999999996</v>
      </c>
      <c r="K639">
        <v>100756</v>
      </c>
      <c r="L639">
        <v>3807</v>
      </c>
    </row>
    <row r="640" spans="10:12" x14ac:dyDescent="0.45">
      <c r="J640">
        <v>-6870.4219999999996</v>
      </c>
      <c r="K640">
        <v>518472</v>
      </c>
      <c r="L640">
        <v>2020</v>
      </c>
    </row>
    <row r="641" spans="10:12" x14ac:dyDescent="0.45">
      <c r="J641">
        <v>-6870.4219999999996</v>
      </c>
      <c r="K641">
        <v>387058</v>
      </c>
      <c r="L641">
        <v>3120</v>
      </c>
    </row>
    <row r="642" spans="10:12" x14ac:dyDescent="0.45">
      <c r="J642">
        <v>-6870.4219999999996</v>
      </c>
      <c r="K642">
        <v>43897</v>
      </c>
      <c r="L642">
        <v>2230</v>
      </c>
    </row>
    <row r="643" spans="10:12" x14ac:dyDescent="0.45">
      <c r="J643">
        <v>-6870.4219999999996</v>
      </c>
      <c r="K643">
        <v>63712</v>
      </c>
      <c r="L643">
        <v>4662</v>
      </c>
    </row>
    <row r="644" spans="10:12" x14ac:dyDescent="0.45">
      <c r="J644">
        <v>-6870.4219999999996</v>
      </c>
      <c r="K644">
        <v>810560</v>
      </c>
      <c r="L644">
        <v>1213</v>
      </c>
    </row>
    <row r="645" spans="10:12" x14ac:dyDescent="0.45">
      <c r="J645">
        <v>-6870.4219999999996</v>
      </c>
      <c r="K645">
        <v>976103</v>
      </c>
      <c r="L645">
        <v>1289</v>
      </c>
    </row>
    <row r="646" spans="10:12" x14ac:dyDescent="0.45">
      <c r="J646">
        <v>-6870.4219999999996</v>
      </c>
      <c r="K646">
        <v>63712</v>
      </c>
      <c r="L646">
        <v>3771</v>
      </c>
    </row>
    <row r="647" spans="10:12" x14ac:dyDescent="0.45">
      <c r="J647">
        <v>-6870.4219999999996</v>
      </c>
      <c r="K647">
        <v>467843</v>
      </c>
      <c r="L647">
        <v>1157</v>
      </c>
    </row>
    <row r="648" spans="10:12" x14ac:dyDescent="0.45">
      <c r="J648">
        <v>-6870.4219999999996</v>
      </c>
      <c r="K648">
        <v>976247</v>
      </c>
      <c r="L648">
        <v>2459</v>
      </c>
    </row>
    <row r="649" spans="10:12" x14ac:dyDescent="0.45">
      <c r="J649">
        <v>-6870.4219999999996</v>
      </c>
      <c r="K649">
        <v>718326</v>
      </c>
      <c r="L649">
        <v>2918</v>
      </c>
    </row>
    <row r="650" spans="10:12" x14ac:dyDescent="0.45">
      <c r="J650">
        <v>-6870.4219999999996</v>
      </c>
      <c r="K650">
        <v>813779</v>
      </c>
      <c r="L650">
        <v>92</v>
      </c>
    </row>
    <row r="651" spans="10:12" x14ac:dyDescent="0.45">
      <c r="J651">
        <v>-6870.4219999999996</v>
      </c>
      <c r="K651">
        <v>273669</v>
      </c>
      <c r="L651">
        <v>1118</v>
      </c>
    </row>
    <row r="652" spans="10:12" x14ac:dyDescent="0.45">
      <c r="J652">
        <v>-6870.4219999999996</v>
      </c>
      <c r="K652">
        <v>697540</v>
      </c>
      <c r="L652">
        <v>2448</v>
      </c>
    </row>
    <row r="653" spans="10:12" x14ac:dyDescent="0.45">
      <c r="J653">
        <v>-6870.4219999999996</v>
      </c>
      <c r="K653">
        <v>497953</v>
      </c>
      <c r="L653">
        <v>4986</v>
      </c>
    </row>
    <row r="654" spans="10:12" x14ac:dyDescent="0.45">
      <c r="J654">
        <v>-6870.4219999999996</v>
      </c>
      <c r="K654">
        <v>444307</v>
      </c>
      <c r="L654">
        <v>2809</v>
      </c>
    </row>
    <row r="655" spans="10:12" x14ac:dyDescent="0.45">
      <c r="J655">
        <v>-6870.4219999999996</v>
      </c>
      <c r="K655">
        <v>258753</v>
      </c>
      <c r="L655">
        <v>4338</v>
      </c>
    </row>
    <row r="656" spans="10:12" x14ac:dyDescent="0.45">
      <c r="J656">
        <v>-6870.4219999999996</v>
      </c>
      <c r="K656">
        <v>404840</v>
      </c>
      <c r="L656">
        <v>1210</v>
      </c>
    </row>
    <row r="657" spans="10:12" x14ac:dyDescent="0.45">
      <c r="J657">
        <v>-6870.4219999999996</v>
      </c>
      <c r="K657">
        <v>459780</v>
      </c>
      <c r="L657">
        <v>3519</v>
      </c>
    </row>
    <row r="658" spans="10:12" x14ac:dyDescent="0.45">
      <c r="J658">
        <v>-6870.4219999999996</v>
      </c>
      <c r="K658">
        <v>879778</v>
      </c>
      <c r="L658">
        <v>4586</v>
      </c>
    </row>
    <row r="659" spans="10:12" x14ac:dyDescent="0.45">
      <c r="J659">
        <v>-6870.4219999999996</v>
      </c>
      <c r="K659">
        <v>177558</v>
      </c>
      <c r="L659">
        <v>4977</v>
      </c>
    </row>
    <row r="660" spans="10:12" x14ac:dyDescent="0.45">
      <c r="J660">
        <v>-6870.4219999999996</v>
      </c>
      <c r="K660">
        <v>141171</v>
      </c>
      <c r="L660">
        <v>3553</v>
      </c>
    </row>
    <row r="661" spans="10:12" x14ac:dyDescent="0.45">
      <c r="J661">
        <v>-6870.4219999999996</v>
      </c>
      <c r="K661">
        <v>69413</v>
      </c>
      <c r="L661">
        <v>472</v>
      </c>
    </row>
    <row r="662" spans="10:12" x14ac:dyDescent="0.45">
      <c r="J662">
        <v>-6870.4219999999996</v>
      </c>
      <c r="K662">
        <v>456213</v>
      </c>
      <c r="L662">
        <v>160</v>
      </c>
    </row>
    <row r="663" spans="10:12" x14ac:dyDescent="0.45">
      <c r="J663">
        <v>-6870.4219999999996</v>
      </c>
      <c r="K663">
        <v>715948</v>
      </c>
      <c r="L663">
        <v>3568</v>
      </c>
    </row>
    <row r="664" spans="10:12" x14ac:dyDescent="0.45">
      <c r="J664">
        <v>-6870.4219999999996</v>
      </c>
      <c r="K664">
        <v>147767</v>
      </c>
      <c r="L664">
        <v>3750</v>
      </c>
    </row>
    <row r="665" spans="10:12" x14ac:dyDescent="0.45">
      <c r="J665">
        <v>-6870.4219999999996</v>
      </c>
      <c r="K665">
        <v>51296</v>
      </c>
      <c r="L665">
        <v>3485</v>
      </c>
    </row>
    <row r="666" spans="10:12" x14ac:dyDescent="0.45">
      <c r="J666">
        <v>-6870.4219999999996</v>
      </c>
      <c r="K666">
        <v>79945</v>
      </c>
      <c r="L666">
        <v>395</v>
      </c>
    </row>
    <row r="667" spans="10:12" x14ac:dyDescent="0.45">
      <c r="J667">
        <v>-6870.4219999999996</v>
      </c>
      <c r="K667">
        <v>42523</v>
      </c>
      <c r="L667">
        <v>730</v>
      </c>
    </row>
    <row r="668" spans="10:12" x14ac:dyDescent="0.45">
      <c r="J668">
        <v>-6870.4219999999996</v>
      </c>
      <c r="K668">
        <v>36465</v>
      </c>
      <c r="L668">
        <v>4455</v>
      </c>
    </row>
    <row r="669" spans="10:12" x14ac:dyDescent="0.45">
      <c r="J669">
        <v>-6870.4219999999996</v>
      </c>
      <c r="K669">
        <v>225561</v>
      </c>
      <c r="L669">
        <v>3077</v>
      </c>
    </row>
    <row r="670" spans="10:12" x14ac:dyDescent="0.45">
      <c r="J670">
        <v>-6870.4219999999996</v>
      </c>
      <c r="K670">
        <v>137614</v>
      </c>
      <c r="L670">
        <v>2198</v>
      </c>
    </row>
    <row r="671" spans="10:12" x14ac:dyDescent="0.45">
      <c r="J671">
        <v>-6870.4219999999996</v>
      </c>
      <c r="K671">
        <v>930355</v>
      </c>
      <c r="L671">
        <v>4832</v>
      </c>
    </row>
    <row r="672" spans="10:12" x14ac:dyDescent="0.45">
      <c r="J672">
        <v>-6870.4219999999996</v>
      </c>
      <c r="K672">
        <v>642235</v>
      </c>
      <c r="L672">
        <v>4137</v>
      </c>
    </row>
    <row r="673" spans="10:12" x14ac:dyDescent="0.45">
      <c r="J673">
        <v>-6870.4219999999996</v>
      </c>
      <c r="K673">
        <v>289415</v>
      </c>
      <c r="L673">
        <v>1086</v>
      </c>
    </row>
    <row r="674" spans="10:12" x14ac:dyDescent="0.45">
      <c r="J674">
        <v>-6870.4219999999996</v>
      </c>
      <c r="K674">
        <v>446528</v>
      </c>
      <c r="L674">
        <v>3538</v>
      </c>
    </row>
    <row r="675" spans="10:12" x14ac:dyDescent="0.45">
      <c r="J675">
        <v>-6870.4219999999996</v>
      </c>
      <c r="K675">
        <v>108881</v>
      </c>
      <c r="L675">
        <v>3869</v>
      </c>
    </row>
    <row r="676" spans="10:12" x14ac:dyDescent="0.45">
      <c r="J676">
        <v>-6870.4219999999996</v>
      </c>
      <c r="K676">
        <v>447067</v>
      </c>
      <c r="L676">
        <v>4508</v>
      </c>
    </row>
    <row r="677" spans="10:12" x14ac:dyDescent="0.45">
      <c r="J677">
        <v>-6870.4219999999996</v>
      </c>
      <c r="K677">
        <v>211281</v>
      </c>
      <c r="L677">
        <v>292</v>
      </c>
    </row>
    <row r="678" spans="10:12" x14ac:dyDescent="0.45">
      <c r="J678">
        <v>-6870.4219999999996</v>
      </c>
      <c r="K678">
        <v>37570</v>
      </c>
      <c r="L678">
        <v>3925</v>
      </c>
    </row>
    <row r="679" spans="10:12" x14ac:dyDescent="0.45">
      <c r="J679">
        <v>-6870.4219999999996</v>
      </c>
      <c r="K679">
        <v>286978</v>
      </c>
      <c r="L679">
        <v>4387</v>
      </c>
    </row>
    <row r="680" spans="10:12" x14ac:dyDescent="0.45">
      <c r="J680">
        <v>-6870.4219999999996</v>
      </c>
      <c r="K680">
        <v>192071</v>
      </c>
      <c r="L680">
        <v>142</v>
      </c>
    </row>
    <row r="681" spans="10:12" x14ac:dyDescent="0.45">
      <c r="J681">
        <v>-6870.4219999999996</v>
      </c>
      <c r="K681">
        <v>503619</v>
      </c>
      <c r="L681">
        <v>3249</v>
      </c>
    </row>
    <row r="682" spans="10:12" x14ac:dyDescent="0.45">
      <c r="J682">
        <v>-6870.4219999999996</v>
      </c>
      <c r="K682">
        <v>170954</v>
      </c>
      <c r="L682">
        <v>86</v>
      </c>
    </row>
    <row r="683" spans="10:12" x14ac:dyDescent="0.45">
      <c r="J683">
        <v>-6870.4219999999996</v>
      </c>
      <c r="K683">
        <v>355706</v>
      </c>
      <c r="L683">
        <v>2941</v>
      </c>
    </row>
    <row r="684" spans="10:12" x14ac:dyDescent="0.45">
      <c r="J684">
        <v>-6870.4219999999996</v>
      </c>
      <c r="K684">
        <v>795778</v>
      </c>
      <c r="L684">
        <v>4905</v>
      </c>
    </row>
    <row r="685" spans="10:12" x14ac:dyDescent="0.45">
      <c r="J685">
        <v>-6870.4219999999996</v>
      </c>
      <c r="K685">
        <v>306663</v>
      </c>
      <c r="L685">
        <v>4276</v>
      </c>
    </row>
    <row r="686" spans="10:12" x14ac:dyDescent="0.45">
      <c r="J686">
        <v>-6870.4219999999996</v>
      </c>
      <c r="K686">
        <v>657861</v>
      </c>
      <c r="L686">
        <v>3779</v>
      </c>
    </row>
    <row r="687" spans="10:12" x14ac:dyDescent="0.45">
      <c r="J687">
        <v>-6870.4219999999996</v>
      </c>
      <c r="K687">
        <v>564685</v>
      </c>
      <c r="L687">
        <v>2602</v>
      </c>
    </row>
    <row r="688" spans="10:12" x14ac:dyDescent="0.45">
      <c r="J688">
        <v>-6870.4219999999996</v>
      </c>
      <c r="K688">
        <v>59296</v>
      </c>
      <c r="L688">
        <v>1534</v>
      </c>
    </row>
    <row r="689" spans="10:12" x14ac:dyDescent="0.45">
      <c r="J689">
        <v>-6870.4219999999996</v>
      </c>
      <c r="K689">
        <v>539751</v>
      </c>
      <c r="L689">
        <v>459</v>
      </c>
    </row>
    <row r="690" spans="10:12" x14ac:dyDescent="0.45">
      <c r="J690">
        <v>-6870.4219999999996</v>
      </c>
      <c r="K690">
        <v>866183</v>
      </c>
      <c r="L690">
        <v>2319</v>
      </c>
    </row>
    <row r="691" spans="10:12" x14ac:dyDescent="0.45">
      <c r="J691">
        <v>-6870.4219999999996</v>
      </c>
      <c r="K691">
        <v>957086</v>
      </c>
      <c r="L691">
        <v>1019</v>
      </c>
    </row>
    <row r="692" spans="10:12" x14ac:dyDescent="0.45">
      <c r="J692">
        <v>-6952.1369999999997</v>
      </c>
      <c r="K692">
        <v>243346</v>
      </c>
      <c r="L692">
        <v>930</v>
      </c>
    </row>
    <row r="693" spans="10:12" x14ac:dyDescent="0.45">
      <c r="J693">
        <v>-6952.1369999999997</v>
      </c>
      <c r="K693">
        <v>396921</v>
      </c>
      <c r="L693">
        <v>2282</v>
      </c>
    </row>
    <row r="694" spans="10:12" x14ac:dyDescent="0.45">
      <c r="J694">
        <v>-6952.1369999999997</v>
      </c>
      <c r="K694">
        <v>796166</v>
      </c>
      <c r="L694">
        <v>3654</v>
      </c>
    </row>
    <row r="695" spans="10:12" x14ac:dyDescent="0.45">
      <c r="J695">
        <v>-6952.1369999999997</v>
      </c>
      <c r="K695">
        <v>759802</v>
      </c>
      <c r="L695">
        <v>4068</v>
      </c>
    </row>
    <row r="696" spans="10:12" x14ac:dyDescent="0.45">
      <c r="J696">
        <v>-6952.1369999999997</v>
      </c>
      <c r="K696">
        <v>366739</v>
      </c>
      <c r="L696">
        <v>1283</v>
      </c>
    </row>
    <row r="697" spans="10:12" x14ac:dyDescent="0.45">
      <c r="J697">
        <v>-6952.1369999999997</v>
      </c>
      <c r="K697">
        <v>726491</v>
      </c>
      <c r="L697">
        <v>4442</v>
      </c>
    </row>
    <row r="698" spans="10:12" x14ac:dyDescent="0.45">
      <c r="J698">
        <v>-6952.1369999999997</v>
      </c>
      <c r="K698">
        <v>387646</v>
      </c>
      <c r="L698">
        <v>4837</v>
      </c>
    </row>
    <row r="699" spans="10:12" x14ac:dyDescent="0.45">
      <c r="J699">
        <v>-6952.1369999999997</v>
      </c>
      <c r="K699">
        <v>291388</v>
      </c>
      <c r="L699">
        <v>2571</v>
      </c>
    </row>
    <row r="700" spans="10:12" x14ac:dyDescent="0.45">
      <c r="J700">
        <v>-6952.1369999999997</v>
      </c>
      <c r="K700">
        <v>876943</v>
      </c>
      <c r="L700">
        <v>650</v>
      </c>
    </row>
    <row r="701" spans="10:12" x14ac:dyDescent="0.45">
      <c r="J701">
        <v>-6952.1369999999997</v>
      </c>
      <c r="K701">
        <v>204058</v>
      </c>
      <c r="L701">
        <v>3036</v>
      </c>
    </row>
    <row r="702" spans="10:12" x14ac:dyDescent="0.45">
      <c r="J702">
        <v>-6952.1369999999997</v>
      </c>
      <c r="K702">
        <v>492814</v>
      </c>
      <c r="L702">
        <v>1746</v>
      </c>
    </row>
    <row r="703" spans="10:12" x14ac:dyDescent="0.45">
      <c r="J703">
        <v>-6952.1369999999997</v>
      </c>
      <c r="K703">
        <v>699337</v>
      </c>
      <c r="L703">
        <v>4168</v>
      </c>
    </row>
    <row r="704" spans="10:12" x14ac:dyDescent="0.45">
      <c r="J704">
        <v>-6952.1369999999997</v>
      </c>
      <c r="K704">
        <v>153053</v>
      </c>
      <c r="L704">
        <v>378</v>
      </c>
    </row>
    <row r="705" spans="10:12" x14ac:dyDescent="0.45">
      <c r="J705">
        <v>-6952.1369999999997</v>
      </c>
      <c r="K705">
        <v>96617</v>
      </c>
      <c r="L705">
        <v>955</v>
      </c>
    </row>
    <row r="706" spans="10:12" x14ac:dyDescent="0.45">
      <c r="J706">
        <v>-6952.1369999999997</v>
      </c>
      <c r="K706">
        <v>97223</v>
      </c>
      <c r="L706">
        <v>1146</v>
      </c>
    </row>
    <row r="707" spans="10:12" x14ac:dyDescent="0.45">
      <c r="J707">
        <v>-6952.1369999999997</v>
      </c>
      <c r="K707">
        <v>798541</v>
      </c>
      <c r="L707">
        <v>1266</v>
      </c>
    </row>
    <row r="708" spans="10:12" x14ac:dyDescent="0.45">
      <c r="J708">
        <v>-6952.1369999999997</v>
      </c>
      <c r="K708">
        <v>484406</v>
      </c>
      <c r="L708">
        <v>421</v>
      </c>
    </row>
    <row r="709" spans="10:12" x14ac:dyDescent="0.45">
      <c r="J709">
        <v>-6952.1369999999997</v>
      </c>
      <c r="K709">
        <v>178475</v>
      </c>
      <c r="L709">
        <v>231</v>
      </c>
    </row>
    <row r="710" spans="10:12" x14ac:dyDescent="0.45">
      <c r="J710">
        <v>-6952.1369999999997</v>
      </c>
      <c r="K710">
        <v>375609</v>
      </c>
      <c r="L710">
        <v>4937</v>
      </c>
    </row>
    <row r="711" spans="10:12" x14ac:dyDescent="0.45">
      <c r="J711">
        <v>-6952.1369999999997</v>
      </c>
      <c r="K711">
        <v>387223</v>
      </c>
      <c r="L711">
        <v>2750</v>
      </c>
    </row>
    <row r="712" spans="10:12" x14ac:dyDescent="0.45">
      <c r="J712">
        <v>-6952.1369999999997</v>
      </c>
      <c r="K712">
        <v>119225</v>
      </c>
      <c r="L712">
        <v>1658</v>
      </c>
    </row>
    <row r="713" spans="10:12" x14ac:dyDescent="0.45">
      <c r="J713">
        <v>-6952.1369999999997</v>
      </c>
      <c r="K713">
        <v>698420</v>
      </c>
      <c r="L713">
        <v>3334</v>
      </c>
    </row>
    <row r="714" spans="10:12" x14ac:dyDescent="0.45">
      <c r="J714">
        <v>-6952.1369999999997</v>
      </c>
      <c r="K714">
        <v>387016</v>
      </c>
      <c r="L714">
        <v>1035</v>
      </c>
    </row>
    <row r="715" spans="10:12" x14ac:dyDescent="0.45">
      <c r="J715">
        <v>-6952.1369999999997</v>
      </c>
      <c r="K715">
        <v>495490</v>
      </c>
      <c r="L715">
        <v>990</v>
      </c>
    </row>
    <row r="716" spans="10:12" x14ac:dyDescent="0.45">
      <c r="J716">
        <v>-6952.1369999999997</v>
      </c>
      <c r="K716">
        <v>692169</v>
      </c>
      <c r="L716">
        <v>308</v>
      </c>
    </row>
    <row r="717" spans="10:12" x14ac:dyDescent="0.45">
      <c r="J717">
        <v>-6952.1369999999997</v>
      </c>
      <c r="K717">
        <v>579995</v>
      </c>
      <c r="L717">
        <v>183</v>
      </c>
    </row>
    <row r="718" spans="10:12" x14ac:dyDescent="0.45">
      <c r="J718">
        <v>-6952.1369999999997</v>
      </c>
      <c r="K718">
        <v>244384</v>
      </c>
      <c r="L718">
        <v>4195</v>
      </c>
    </row>
    <row r="719" spans="10:12" x14ac:dyDescent="0.45">
      <c r="J719">
        <v>-6952.1369999999997</v>
      </c>
      <c r="K719">
        <v>15712</v>
      </c>
      <c r="L719">
        <v>4472</v>
      </c>
    </row>
    <row r="720" spans="10:12" x14ac:dyDescent="0.45">
      <c r="J720">
        <v>-6952.1369999999997</v>
      </c>
      <c r="K720">
        <v>629720</v>
      </c>
      <c r="L720">
        <v>926</v>
      </c>
    </row>
    <row r="721" spans="10:12" x14ac:dyDescent="0.45">
      <c r="J721">
        <v>-6952.1369999999997</v>
      </c>
      <c r="K721">
        <v>920521</v>
      </c>
      <c r="L721">
        <v>4029</v>
      </c>
    </row>
    <row r="722" spans="10:12" x14ac:dyDescent="0.45">
      <c r="J722">
        <v>-6952.1369999999997</v>
      </c>
      <c r="K722">
        <v>264605</v>
      </c>
      <c r="L722">
        <v>4879</v>
      </c>
    </row>
    <row r="723" spans="10:12" x14ac:dyDescent="0.45">
      <c r="J723">
        <v>-6952.1369999999997</v>
      </c>
      <c r="K723">
        <v>313306</v>
      </c>
      <c r="L723">
        <v>612</v>
      </c>
    </row>
    <row r="724" spans="10:12" x14ac:dyDescent="0.45">
      <c r="J724">
        <v>-6952.1369999999997</v>
      </c>
      <c r="K724">
        <v>503540</v>
      </c>
      <c r="L724">
        <v>1984</v>
      </c>
    </row>
    <row r="725" spans="10:12" x14ac:dyDescent="0.45">
      <c r="J725">
        <v>-6952.1369999999997</v>
      </c>
      <c r="K725">
        <v>676719</v>
      </c>
      <c r="L725">
        <v>4091</v>
      </c>
    </row>
    <row r="726" spans="10:12" x14ac:dyDescent="0.45">
      <c r="J726">
        <v>-6952.1369999999997</v>
      </c>
      <c r="K726">
        <v>858266</v>
      </c>
      <c r="L726">
        <v>2330</v>
      </c>
    </row>
    <row r="727" spans="10:12" x14ac:dyDescent="0.45">
      <c r="J727">
        <v>-6952.1369999999997</v>
      </c>
      <c r="K727">
        <v>18366</v>
      </c>
      <c r="L727">
        <v>1473</v>
      </c>
    </row>
    <row r="728" spans="10:12" x14ac:dyDescent="0.45">
      <c r="J728">
        <v>-6952.1369999999997</v>
      </c>
      <c r="K728">
        <v>514629</v>
      </c>
      <c r="L728">
        <v>1695</v>
      </c>
    </row>
    <row r="729" spans="10:12" x14ac:dyDescent="0.45">
      <c r="J729">
        <v>-6952.1369999999997</v>
      </c>
      <c r="K729">
        <v>107297</v>
      </c>
      <c r="L729">
        <v>4194</v>
      </c>
    </row>
    <row r="730" spans="10:12" x14ac:dyDescent="0.45">
      <c r="J730">
        <v>-6952.1369999999997</v>
      </c>
      <c r="K730">
        <v>514936</v>
      </c>
      <c r="L730">
        <v>1793</v>
      </c>
    </row>
    <row r="731" spans="10:12" x14ac:dyDescent="0.45">
      <c r="J731">
        <v>-6952.1369999999997</v>
      </c>
      <c r="K731">
        <v>879409</v>
      </c>
      <c r="L731">
        <v>2041</v>
      </c>
    </row>
    <row r="732" spans="10:12" x14ac:dyDescent="0.45">
      <c r="J732">
        <v>-6952.1369999999997</v>
      </c>
      <c r="K732">
        <v>911755</v>
      </c>
      <c r="L732">
        <v>4164</v>
      </c>
    </row>
    <row r="733" spans="10:12" x14ac:dyDescent="0.45">
      <c r="J733">
        <v>-6952.1369999999997</v>
      </c>
      <c r="K733">
        <v>56662</v>
      </c>
      <c r="L733">
        <v>3270</v>
      </c>
    </row>
    <row r="734" spans="10:12" x14ac:dyDescent="0.45">
      <c r="J734">
        <v>-6952.1369999999997</v>
      </c>
      <c r="K734">
        <v>621197</v>
      </c>
      <c r="L734">
        <v>1029</v>
      </c>
    </row>
    <row r="735" spans="10:12" x14ac:dyDescent="0.45">
      <c r="J735">
        <v>-6952.1369999999997</v>
      </c>
      <c r="K735">
        <v>495622</v>
      </c>
      <c r="L735">
        <v>2762</v>
      </c>
    </row>
    <row r="736" spans="10:12" x14ac:dyDescent="0.45">
      <c r="J736">
        <v>-6952.1369999999997</v>
      </c>
      <c r="K736">
        <v>899876</v>
      </c>
      <c r="L736">
        <v>1808</v>
      </c>
    </row>
    <row r="737" spans="10:12" x14ac:dyDescent="0.45">
      <c r="J737">
        <v>-6952.1369999999997</v>
      </c>
      <c r="K737">
        <v>40327</v>
      </c>
      <c r="L737">
        <v>971</v>
      </c>
    </row>
    <row r="738" spans="10:12" x14ac:dyDescent="0.45">
      <c r="J738">
        <v>-6952.1369999999997</v>
      </c>
      <c r="K738">
        <v>565819</v>
      </c>
      <c r="L738">
        <v>65</v>
      </c>
    </row>
    <row r="739" spans="10:12" x14ac:dyDescent="0.45">
      <c r="J739">
        <v>-6952.1369999999997</v>
      </c>
      <c r="K739">
        <v>20625</v>
      </c>
      <c r="L739">
        <v>2636</v>
      </c>
    </row>
    <row r="740" spans="10:12" x14ac:dyDescent="0.45">
      <c r="J740">
        <v>-6952.1369999999997</v>
      </c>
      <c r="K740">
        <v>511170</v>
      </c>
      <c r="L740">
        <v>1813</v>
      </c>
    </row>
    <row r="741" spans="10:12" x14ac:dyDescent="0.45">
      <c r="J741">
        <v>-6952.1369999999997</v>
      </c>
      <c r="K741">
        <v>20351</v>
      </c>
      <c r="L741">
        <v>4549</v>
      </c>
    </row>
    <row r="742" spans="10:12" x14ac:dyDescent="0.45">
      <c r="J742">
        <v>-6952.1369999999997</v>
      </c>
      <c r="K742">
        <v>714782</v>
      </c>
      <c r="L742">
        <v>4795</v>
      </c>
    </row>
    <row r="743" spans="10:12" x14ac:dyDescent="0.45">
      <c r="J743">
        <v>-6952.1369999999997</v>
      </c>
      <c r="K743">
        <v>450181</v>
      </c>
      <c r="L743">
        <v>2760</v>
      </c>
    </row>
    <row r="744" spans="10:12" x14ac:dyDescent="0.45">
      <c r="J744">
        <v>-6952.1369999999997</v>
      </c>
      <c r="K744">
        <v>795690</v>
      </c>
      <c r="L744">
        <v>3592</v>
      </c>
    </row>
    <row r="745" spans="10:12" x14ac:dyDescent="0.45">
      <c r="J745">
        <v>-6952.1369999999997</v>
      </c>
      <c r="K745">
        <v>79156</v>
      </c>
      <c r="L745">
        <v>3698</v>
      </c>
    </row>
    <row r="746" spans="10:12" x14ac:dyDescent="0.45">
      <c r="J746">
        <v>-6952.1369999999997</v>
      </c>
      <c r="K746">
        <v>223232</v>
      </c>
      <c r="L746">
        <v>4095</v>
      </c>
    </row>
    <row r="747" spans="10:12" x14ac:dyDescent="0.45">
      <c r="J747">
        <v>-6952.1369999999997</v>
      </c>
      <c r="K747">
        <v>901150</v>
      </c>
      <c r="L747">
        <v>1143</v>
      </c>
    </row>
    <row r="748" spans="10:12" x14ac:dyDescent="0.45">
      <c r="J748">
        <v>-6952.1369999999997</v>
      </c>
      <c r="K748">
        <v>890000</v>
      </c>
      <c r="L748">
        <v>4814</v>
      </c>
    </row>
    <row r="749" spans="10:12" x14ac:dyDescent="0.45">
      <c r="J749">
        <v>-6952.1369999999997</v>
      </c>
      <c r="K749">
        <v>935426</v>
      </c>
      <c r="L749">
        <v>3142</v>
      </c>
    </row>
    <row r="750" spans="10:12" x14ac:dyDescent="0.45">
      <c r="J750">
        <v>-6952.1369999999997</v>
      </c>
      <c r="K750">
        <v>485948</v>
      </c>
      <c r="L750">
        <v>3188</v>
      </c>
    </row>
    <row r="751" spans="10:12" x14ac:dyDescent="0.45">
      <c r="J751">
        <v>-6952.1369999999997</v>
      </c>
      <c r="K751">
        <v>222513</v>
      </c>
      <c r="L751">
        <v>1088</v>
      </c>
    </row>
    <row r="752" spans="10:12" x14ac:dyDescent="0.45">
      <c r="J752">
        <v>-6952.1369999999997</v>
      </c>
      <c r="K752">
        <v>58195</v>
      </c>
      <c r="L752">
        <v>3254</v>
      </c>
    </row>
    <row r="753" spans="10:12" x14ac:dyDescent="0.45">
      <c r="J753">
        <v>-6952.1369999999997</v>
      </c>
      <c r="K753">
        <v>410745</v>
      </c>
      <c r="L753">
        <v>3424</v>
      </c>
    </row>
    <row r="754" spans="10:12" x14ac:dyDescent="0.45">
      <c r="J754">
        <v>-6952.1369999999997</v>
      </c>
      <c r="K754">
        <v>448388</v>
      </c>
      <c r="L754">
        <v>3844</v>
      </c>
    </row>
    <row r="755" spans="10:12" x14ac:dyDescent="0.45">
      <c r="J755">
        <v>-6952.1369999999997</v>
      </c>
      <c r="K755">
        <v>486622</v>
      </c>
      <c r="L755">
        <v>522</v>
      </c>
    </row>
    <row r="756" spans="10:12" x14ac:dyDescent="0.45">
      <c r="J756">
        <v>-6952.1369999999997</v>
      </c>
      <c r="K756">
        <v>284384</v>
      </c>
      <c r="L756">
        <v>600</v>
      </c>
    </row>
    <row r="757" spans="10:12" x14ac:dyDescent="0.45">
      <c r="J757">
        <v>-6952.1369999999997</v>
      </c>
      <c r="K757">
        <v>846255</v>
      </c>
      <c r="L757">
        <v>4851</v>
      </c>
    </row>
    <row r="758" spans="10:12" x14ac:dyDescent="0.45">
      <c r="J758">
        <v>-6952.1369999999997</v>
      </c>
      <c r="K758">
        <v>491563</v>
      </c>
      <c r="L758">
        <v>4942</v>
      </c>
    </row>
    <row r="759" spans="10:12" x14ac:dyDescent="0.45">
      <c r="J759">
        <v>-6952.1369999999997</v>
      </c>
      <c r="K759">
        <v>818743</v>
      </c>
      <c r="L759">
        <v>3991</v>
      </c>
    </row>
    <row r="760" spans="10:12" x14ac:dyDescent="0.45">
      <c r="J760">
        <v>-6952.1369999999997</v>
      </c>
      <c r="K760">
        <v>348892</v>
      </c>
      <c r="L760">
        <v>1010</v>
      </c>
    </row>
    <row r="761" spans="10:12" x14ac:dyDescent="0.45">
      <c r="J761">
        <v>-6952.1369999999997</v>
      </c>
      <c r="K761">
        <v>60038</v>
      </c>
      <c r="L761">
        <v>1064</v>
      </c>
    </row>
    <row r="762" spans="10:12" x14ac:dyDescent="0.45">
      <c r="J762">
        <v>-6952.1369999999997</v>
      </c>
      <c r="K762">
        <v>664562</v>
      </c>
      <c r="L762">
        <v>1138</v>
      </c>
    </row>
    <row r="763" spans="10:12" x14ac:dyDescent="0.45">
      <c r="J763">
        <v>-6952.1369999999997</v>
      </c>
      <c r="K763">
        <v>364895</v>
      </c>
      <c r="L763">
        <v>1590</v>
      </c>
    </row>
    <row r="764" spans="10:12" x14ac:dyDescent="0.45">
      <c r="J764">
        <v>-6952.1369999999997</v>
      </c>
      <c r="K764">
        <v>225995</v>
      </c>
      <c r="L764">
        <v>847</v>
      </c>
    </row>
    <row r="765" spans="10:12" x14ac:dyDescent="0.45">
      <c r="J765">
        <v>-6952.1369999999997</v>
      </c>
      <c r="K765">
        <v>949086</v>
      </c>
      <c r="L765">
        <v>1426</v>
      </c>
    </row>
    <row r="766" spans="10:12" x14ac:dyDescent="0.45">
      <c r="J766">
        <v>-6952.1369999999997</v>
      </c>
      <c r="K766">
        <v>162072</v>
      </c>
      <c r="L766">
        <v>2595</v>
      </c>
    </row>
    <row r="767" spans="10:12" x14ac:dyDescent="0.45">
      <c r="J767">
        <v>-6952.1369999999997</v>
      </c>
      <c r="K767">
        <v>975502</v>
      </c>
      <c r="L767">
        <v>3403</v>
      </c>
    </row>
    <row r="768" spans="10:12" x14ac:dyDescent="0.45">
      <c r="J768">
        <v>-6952.1369999999997</v>
      </c>
      <c r="K768">
        <v>135514</v>
      </c>
      <c r="L768">
        <v>3739</v>
      </c>
    </row>
    <row r="769" spans="10:12" x14ac:dyDescent="0.45">
      <c r="J769">
        <v>-6952.1369999999997</v>
      </c>
      <c r="K769">
        <v>74236</v>
      </c>
      <c r="L769">
        <v>3823</v>
      </c>
    </row>
    <row r="770" spans="10:12" x14ac:dyDescent="0.45">
      <c r="J770">
        <v>-6952.1369999999997</v>
      </c>
      <c r="K770">
        <v>461409</v>
      </c>
      <c r="L770">
        <v>1310</v>
      </c>
    </row>
    <row r="771" spans="10:12" x14ac:dyDescent="0.45">
      <c r="J771">
        <v>-6952.1369999999997</v>
      </c>
      <c r="K771">
        <v>72972</v>
      </c>
      <c r="L771">
        <v>2642</v>
      </c>
    </row>
    <row r="772" spans="10:12" x14ac:dyDescent="0.45">
      <c r="J772">
        <v>-6952.1369999999997</v>
      </c>
      <c r="K772">
        <v>161421</v>
      </c>
      <c r="L772">
        <v>519</v>
      </c>
    </row>
    <row r="773" spans="10:12" x14ac:dyDescent="0.45">
      <c r="J773">
        <v>-6952.1369999999997</v>
      </c>
      <c r="K773">
        <v>65616</v>
      </c>
      <c r="L773">
        <v>4475</v>
      </c>
    </row>
    <row r="774" spans="10:12" x14ac:dyDescent="0.45">
      <c r="J774">
        <v>-6952.1369999999997</v>
      </c>
      <c r="K774">
        <v>970728</v>
      </c>
      <c r="L774">
        <v>1371</v>
      </c>
    </row>
    <row r="775" spans="10:12" x14ac:dyDescent="0.45">
      <c r="J775">
        <v>-6952.1369999999997</v>
      </c>
      <c r="K775">
        <v>986875</v>
      </c>
      <c r="L775">
        <v>4042</v>
      </c>
    </row>
    <row r="776" spans="10:12" x14ac:dyDescent="0.45">
      <c r="J776">
        <v>-6952.1369999999997</v>
      </c>
      <c r="K776">
        <v>144709</v>
      </c>
      <c r="L776">
        <v>4514</v>
      </c>
    </row>
    <row r="777" spans="10:12" x14ac:dyDescent="0.45">
      <c r="J777">
        <v>-6952.1369999999997</v>
      </c>
      <c r="K777">
        <v>892537</v>
      </c>
      <c r="L777">
        <v>2957</v>
      </c>
    </row>
    <row r="778" spans="10:12" x14ac:dyDescent="0.45">
      <c r="J778">
        <v>-6952.1369999999997</v>
      </c>
      <c r="K778">
        <v>760599</v>
      </c>
      <c r="L778">
        <v>832</v>
      </c>
    </row>
    <row r="779" spans="10:12" x14ac:dyDescent="0.45">
      <c r="J779">
        <v>-6952.1369999999997</v>
      </c>
      <c r="K779">
        <v>888905</v>
      </c>
      <c r="L779">
        <v>444</v>
      </c>
    </row>
    <row r="780" spans="10:12" x14ac:dyDescent="0.45">
      <c r="J780">
        <v>-6952.1369999999997</v>
      </c>
      <c r="K780">
        <v>487467</v>
      </c>
      <c r="L780">
        <v>3932</v>
      </c>
    </row>
    <row r="781" spans="10:12" x14ac:dyDescent="0.45">
      <c r="J781">
        <v>-6952.1369999999997</v>
      </c>
      <c r="K781">
        <v>372158</v>
      </c>
      <c r="L781">
        <v>1404</v>
      </c>
    </row>
    <row r="782" spans="10:12" x14ac:dyDescent="0.45">
      <c r="J782">
        <v>-6952.1369999999997</v>
      </c>
      <c r="K782">
        <v>670286</v>
      </c>
      <c r="L782">
        <v>3582</v>
      </c>
    </row>
    <row r="783" spans="10:12" x14ac:dyDescent="0.45">
      <c r="J783">
        <v>-6952.1369999999997</v>
      </c>
      <c r="K783">
        <v>116438</v>
      </c>
      <c r="L783">
        <v>3716</v>
      </c>
    </row>
    <row r="784" spans="10:12" x14ac:dyDescent="0.45">
      <c r="J784">
        <v>-6952.1369999999997</v>
      </c>
      <c r="K784">
        <v>373544</v>
      </c>
      <c r="L784">
        <v>2065</v>
      </c>
    </row>
    <row r="785" spans="10:12" x14ac:dyDescent="0.45">
      <c r="J785">
        <v>-6952.1369999999997</v>
      </c>
      <c r="K785">
        <v>564016</v>
      </c>
      <c r="L785">
        <v>1646</v>
      </c>
    </row>
    <row r="786" spans="10:12" x14ac:dyDescent="0.45">
      <c r="J786">
        <v>-6952.1369999999997</v>
      </c>
      <c r="K786">
        <v>490972</v>
      </c>
      <c r="L786">
        <v>4073</v>
      </c>
    </row>
    <row r="787" spans="10:12" x14ac:dyDescent="0.45">
      <c r="J787">
        <v>-6952.1369999999997</v>
      </c>
      <c r="K787">
        <v>891036</v>
      </c>
      <c r="L787">
        <v>2392</v>
      </c>
    </row>
    <row r="788" spans="10:12" x14ac:dyDescent="0.45">
      <c r="J788">
        <v>-6952.1369999999997</v>
      </c>
      <c r="K788">
        <v>283112</v>
      </c>
      <c r="L788">
        <v>1713</v>
      </c>
    </row>
    <row r="789" spans="10:12" x14ac:dyDescent="0.45">
      <c r="J789">
        <v>-6952.1369999999997</v>
      </c>
      <c r="K789">
        <v>970402</v>
      </c>
      <c r="L789">
        <v>3502</v>
      </c>
    </row>
    <row r="790" spans="10:12" x14ac:dyDescent="0.45">
      <c r="J790">
        <v>-6952.1369999999997</v>
      </c>
      <c r="K790">
        <v>917364</v>
      </c>
      <c r="L790">
        <v>2314</v>
      </c>
    </row>
    <row r="791" spans="10:12" x14ac:dyDescent="0.45">
      <c r="J791">
        <v>-6952.1369999999997</v>
      </c>
      <c r="K791">
        <v>442009</v>
      </c>
      <c r="L791">
        <v>3848</v>
      </c>
    </row>
    <row r="792" spans="10:12" x14ac:dyDescent="0.45">
      <c r="J792">
        <v>-6952.1369999999997</v>
      </c>
      <c r="K792">
        <v>39810</v>
      </c>
      <c r="L792">
        <v>966</v>
      </c>
    </row>
    <row r="793" spans="10:12" x14ac:dyDescent="0.45">
      <c r="J793">
        <v>-6952.1369999999997</v>
      </c>
      <c r="K793">
        <v>787857</v>
      </c>
      <c r="L793">
        <v>2219</v>
      </c>
    </row>
    <row r="794" spans="10:12" x14ac:dyDescent="0.45">
      <c r="J794">
        <v>-6952.1369999999997</v>
      </c>
      <c r="K794">
        <v>520619</v>
      </c>
      <c r="L794">
        <v>2652</v>
      </c>
    </row>
    <row r="795" spans="10:12" x14ac:dyDescent="0.45">
      <c r="J795">
        <v>-6952.1369999999997</v>
      </c>
      <c r="K795">
        <v>338892</v>
      </c>
      <c r="L795">
        <v>1432</v>
      </c>
    </row>
    <row r="796" spans="10:12" x14ac:dyDescent="0.45">
      <c r="J796">
        <v>-6952.1369999999997</v>
      </c>
      <c r="K796">
        <v>278485</v>
      </c>
      <c r="L796">
        <v>3316</v>
      </c>
    </row>
    <row r="797" spans="10:12" x14ac:dyDescent="0.45">
      <c r="J797">
        <v>-6952.1369999999997</v>
      </c>
      <c r="K797">
        <v>16220</v>
      </c>
      <c r="L797">
        <v>3221</v>
      </c>
    </row>
    <row r="798" spans="10:12" x14ac:dyDescent="0.45">
      <c r="J798">
        <v>-6952.1369999999997</v>
      </c>
      <c r="K798">
        <v>746978</v>
      </c>
      <c r="L798">
        <v>410</v>
      </c>
    </row>
    <row r="799" spans="10:12" x14ac:dyDescent="0.45">
      <c r="J799">
        <v>-6952.1369999999997</v>
      </c>
      <c r="K799">
        <v>329626</v>
      </c>
      <c r="L799">
        <v>2457</v>
      </c>
    </row>
    <row r="800" spans="10:12" x14ac:dyDescent="0.45">
      <c r="J800">
        <v>-6952.1369999999997</v>
      </c>
      <c r="K800">
        <v>303216</v>
      </c>
      <c r="L800">
        <v>2622</v>
      </c>
    </row>
    <row r="801" spans="10:12" x14ac:dyDescent="0.45">
      <c r="J801">
        <v>-6952.1369999999997</v>
      </c>
      <c r="K801">
        <v>439009</v>
      </c>
      <c r="L801">
        <v>2771</v>
      </c>
    </row>
    <row r="802" spans="10:12" x14ac:dyDescent="0.45">
      <c r="J802">
        <v>-6952.1369999999997</v>
      </c>
      <c r="K802">
        <v>856347</v>
      </c>
      <c r="L802">
        <v>1927</v>
      </c>
    </row>
    <row r="803" spans="10:12" x14ac:dyDescent="0.45">
      <c r="J803">
        <v>-6952.1369999999997</v>
      </c>
      <c r="K803">
        <v>981480</v>
      </c>
      <c r="L803">
        <v>1025</v>
      </c>
    </row>
    <row r="804" spans="10:12" x14ac:dyDescent="0.45">
      <c r="J804">
        <v>-6952.1369999999997</v>
      </c>
      <c r="K804">
        <v>906782</v>
      </c>
      <c r="L804">
        <v>2966</v>
      </c>
    </row>
    <row r="805" spans="10:12" x14ac:dyDescent="0.45">
      <c r="J805">
        <v>-6952.1369999999997</v>
      </c>
      <c r="K805">
        <v>125531</v>
      </c>
      <c r="L805">
        <v>4284</v>
      </c>
    </row>
    <row r="806" spans="10:12" x14ac:dyDescent="0.45">
      <c r="J806">
        <v>-6952.1369999999997</v>
      </c>
      <c r="K806">
        <v>392766</v>
      </c>
      <c r="L806">
        <v>331</v>
      </c>
    </row>
    <row r="807" spans="10:12" x14ac:dyDescent="0.45">
      <c r="J807">
        <v>-6952.1369999999997</v>
      </c>
      <c r="K807">
        <v>131919</v>
      </c>
      <c r="L807">
        <v>2755</v>
      </c>
    </row>
    <row r="808" spans="10:12" x14ac:dyDescent="0.45">
      <c r="J808">
        <v>-6952.1369999999997</v>
      </c>
      <c r="K808">
        <v>402224</v>
      </c>
      <c r="L808">
        <v>91</v>
      </c>
    </row>
    <row r="809" spans="10:12" x14ac:dyDescent="0.45">
      <c r="J809">
        <v>-6952.1369999999997</v>
      </c>
      <c r="K809">
        <v>270428</v>
      </c>
      <c r="L809">
        <v>1873</v>
      </c>
    </row>
    <row r="810" spans="10:12" x14ac:dyDescent="0.45">
      <c r="J810">
        <v>-6952.1369999999997</v>
      </c>
      <c r="K810">
        <v>566687</v>
      </c>
      <c r="L810">
        <v>597</v>
      </c>
    </row>
    <row r="811" spans="10:12" x14ac:dyDescent="0.45">
      <c r="J811">
        <v>-6952.1369999999997</v>
      </c>
      <c r="K811">
        <v>650354</v>
      </c>
      <c r="L811">
        <v>577</v>
      </c>
    </row>
    <row r="812" spans="10:12" x14ac:dyDescent="0.45">
      <c r="J812">
        <v>-6952.1369999999997</v>
      </c>
      <c r="K812">
        <v>431777</v>
      </c>
      <c r="L812">
        <v>4987</v>
      </c>
    </row>
    <row r="813" spans="10:12" x14ac:dyDescent="0.45">
      <c r="J813">
        <v>-6952.1369999999997</v>
      </c>
      <c r="K813">
        <v>319298</v>
      </c>
      <c r="L813">
        <v>1375</v>
      </c>
    </row>
    <row r="814" spans="10:12" x14ac:dyDescent="0.45">
      <c r="J814">
        <v>-6952.1369999999997</v>
      </c>
      <c r="K814">
        <v>278870</v>
      </c>
      <c r="L814">
        <v>4843</v>
      </c>
    </row>
    <row r="815" spans="10:12" x14ac:dyDescent="0.45">
      <c r="J815">
        <v>-6952.1369999999997</v>
      </c>
      <c r="K815">
        <v>350502</v>
      </c>
      <c r="L815">
        <v>1345</v>
      </c>
    </row>
    <row r="816" spans="10:12" x14ac:dyDescent="0.45">
      <c r="J816">
        <v>-6952.1369999999997</v>
      </c>
      <c r="K816">
        <v>417600</v>
      </c>
      <c r="L816">
        <v>1416</v>
      </c>
    </row>
    <row r="817" spans="10:12" x14ac:dyDescent="0.45">
      <c r="J817">
        <v>-6952.1369999999997</v>
      </c>
      <c r="K817">
        <v>117146</v>
      </c>
      <c r="L817">
        <v>3275</v>
      </c>
    </row>
    <row r="818" spans="10:12" x14ac:dyDescent="0.45">
      <c r="J818">
        <v>-6952.1369999999997</v>
      </c>
      <c r="K818">
        <v>175058</v>
      </c>
      <c r="L818">
        <v>4077</v>
      </c>
    </row>
    <row r="819" spans="10:12" x14ac:dyDescent="0.45">
      <c r="J819">
        <v>-6952.1369999999997</v>
      </c>
      <c r="K819">
        <v>604441</v>
      </c>
      <c r="L819">
        <v>1026</v>
      </c>
    </row>
    <row r="820" spans="10:12" x14ac:dyDescent="0.45">
      <c r="J820">
        <v>-6952.1369999999997</v>
      </c>
      <c r="K820">
        <v>813605</v>
      </c>
      <c r="L820">
        <v>2152</v>
      </c>
    </row>
    <row r="821" spans="10:12" x14ac:dyDescent="0.45">
      <c r="J821">
        <v>-6952.1369999999997</v>
      </c>
      <c r="K821">
        <v>8370</v>
      </c>
      <c r="L821">
        <v>4917</v>
      </c>
    </row>
    <row r="822" spans="10:12" x14ac:dyDescent="0.45">
      <c r="J822">
        <v>-6952.1369999999997</v>
      </c>
      <c r="K822">
        <v>753316</v>
      </c>
      <c r="L822">
        <v>4974</v>
      </c>
    </row>
    <row r="823" spans="10:12" x14ac:dyDescent="0.45">
      <c r="J823">
        <v>-6952.1369999999997</v>
      </c>
      <c r="K823">
        <v>491838</v>
      </c>
      <c r="L823">
        <v>2851</v>
      </c>
    </row>
    <row r="824" spans="10:12" x14ac:dyDescent="0.45">
      <c r="J824">
        <v>-6952.1369999999997</v>
      </c>
      <c r="K824">
        <v>989029</v>
      </c>
      <c r="L824">
        <v>4281</v>
      </c>
    </row>
    <row r="825" spans="10:12" x14ac:dyDescent="0.45">
      <c r="J825">
        <v>-6952.1369999999997</v>
      </c>
      <c r="K825">
        <v>640797</v>
      </c>
      <c r="L825">
        <v>4654</v>
      </c>
    </row>
    <row r="826" spans="10:12" x14ac:dyDescent="0.45">
      <c r="J826">
        <v>-6952.1369999999997</v>
      </c>
      <c r="K826">
        <v>262488</v>
      </c>
      <c r="L826">
        <v>4939</v>
      </c>
    </row>
    <row r="827" spans="10:12" x14ac:dyDescent="0.45">
      <c r="J827">
        <v>-6952.1369999999997</v>
      </c>
      <c r="K827">
        <v>834485</v>
      </c>
      <c r="L827">
        <v>2486</v>
      </c>
    </row>
    <row r="828" spans="10:12" x14ac:dyDescent="0.45">
      <c r="J828">
        <v>-6952.1369999999997</v>
      </c>
      <c r="K828">
        <v>879349</v>
      </c>
      <c r="L828">
        <v>1459</v>
      </c>
    </row>
    <row r="829" spans="10:12" x14ac:dyDescent="0.45">
      <c r="J829">
        <v>-6952.1369999999997</v>
      </c>
      <c r="K829">
        <v>165794</v>
      </c>
      <c r="L829">
        <v>4312</v>
      </c>
    </row>
    <row r="830" spans="10:12" x14ac:dyDescent="0.45">
      <c r="J830">
        <v>-6952.1369999999997</v>
      </c>
      <c r="K830">
        <v>748953</v>
      </c>
      <c r="L830">
        <v>4546</v>
      </c>
    </row>
    <row r="831" spans="10:12" x14ac:dyDescent="0.45">
      <c r="J831">
        <v>-6952.1369999999997</v>
      </c>
      <c r="K831">
        <v>489868</v>
      </c>
      <c r="L831">
        <v>2631</v>
      </c>
    </row>
    <row r="832" spans="10:12" x14ac:dyDescent="0.45">
      <c r="J832">
        <v>-6952.1369999999997</v>
      </c>
      <c r="K832">
        <v>608363</v>
      </c>
      <c r="L832">
        <v>1041</v>
      </c>
    </row>
    <row r="833" spans="10:12" x14ac:dyDescent="0.45">
      <c r="J833">
        <v>-6952.1369999999997</v>
      </c>
      <c r="K833">
        <v>539493</v>
      </c>
      <c r="L833">
        <v>2824</v>
      </c>
    </row>
    <row r="834" spans="10:12" x14ac:dyDescent="0.45">
      <c r="J834">
        <v>-6952.1369999999997</v>
      </c>
      <c r="K834">
        <v>448580</v>
      </c>
      <c r="L834">
        <v>2845</v>
      </c>
    </row>
    <row r="835" spans="10:12" x14ac:dyDescent="0.45">
      <c r="J835">
        <v>-6952.1369999999997</v>
      </c>
      <c r="K835">
        <v>689826</v>
      </c>
      <c r="L835">
        <v>4191</v>
      </c>
    </row>
    <row r="836" spans="10:12" x14ac:dyDescent="0.45">
      <c r="J836">
        <v>-6952.1369999999997</v>
      </c>
      <c r="K836">
        <v>441118</v>
      </c>
      <c r="L836">
        <v>1091</v>
      </c>
    </row>
    <row r="837" spans="10:12" x14ac:dyDescent="0.45">
      <c r="J837">
        <v>-6952.1369999999997</v>
      </c>
      <c r="K837">
        <v>398789</v>
      </c>
      <c r="L837">
        <v>2336</v>
      </c>
    </row>
    <row r="838" spans="10:12" x14ac:dyDescent="0.45">
      <c r="J838">
        <v>-6952.1369999999997</v>
      </c>
      <c r="K838">
        <v>76451</v>
      </c>
      <c r="L838">
        <v>211</v>
      </c>
    </row>
    <row r="839" spans="10:12" x14ac:dyDescent="0.45">
      <c r="J839">
        <v>-6952.1369999999997</v>
      </c>
      <c r="K839">
        <v>552100</v>
      </c>
      <c r="L839">
        <v>3396</v>
      </c>
    </row>
    <row r="840" spans="10:12" x14ac:dyDescent="0.45">
      <c r="J840">
        <v>-6952.1369999999997</v>
      </c>
      <c r="K840">
        <v>953267</v>
      </c>
      <c r="L840">
        <v>3840</v>
      </c>
    </row>
    <row r="841" spans="10:12" x14ac:dyDescent="0.45">
      <c r="J841">
        <v>-6952.1369999999997</v>
      </c>
      <c r="K841">
        <v>690761</v>
      </c>
      <c r="L841">
        <v>2600</v>
      </c>
    </row>
    <row r="842" spans="10:12" x14ac:dyDescent="0.45">
      <c r="J842">
        <v>-6952.1369999999997</v>
      </c>
      <c r="K842">
        <v>525650</v>
      </c>
      <c r="L842">
        <v>3774</v>
      </c>
    </row>
    <row r="843" spans="10:12" x14ac:dyDescent="0.45">
      <c r="J843">
        <v>-6952.1369999999997</v>
      </c>
      <c r="K843">
        <v>263268</v>
      </c>
      <c r="L843">
        <v>165</v>
      </c>
    </row>
    <row r="844" spans="10:12" x14ac:dyDescent="0.45">
      <c r="J844">
        <v>-6952.1369999999997</v>
      </c>
      <c r="K844">
        <v>802298</v>
      </c>
      <c r="L844">
        <v>2812</v>
      </c>
    </row>
    <row r="845" spans="10:12" x14ac:dyDescent="0.45">
      <c r="J845">
        <v>-6952.1369999999997</v>
      </c>
      <c r="K845">
        <v>539433</v>
      </c>
      <c r="L845">
        <v>3057</v>
      </c>
    </row>
    <row r="846" spans="10:12" x14ac:dyDescent="0.45">
      <c r="J846">
        <v>-6952.1369999999997</v>
      </c>
      <c r="K846">
        <v>452792</v>
      </c>
      <c r="L846">
        <v>1726</v>
      </c>
    </row>
    <row r="847" spans="10:12" x14ac:dyDescent="0.45">
      <c r="J847">
        <v>-6952.1369999999997</v>
      </c>
      <c r="K847">
        <v>863094</v>
      </c>
      <c r="L847">
        <v>147</v>
      </c>
    </row>
    <row r="848" spans="10:12" x14ac:dyDescent="0.45">
      <c r="J848">
        <v>-6952.1369999999997</v>
      </c>
      <c r="K848">
        <v>106244</v>
      </c>
      <c r="L848">
        <v>1535</v>
      </c>
    </row>
    <row r="849" spans="10:12" x14ac:dyDescent="0.45">
      <c r="J849">
        <v>-6952.1369999999997</v>
      </c>
      <c r="K849">
        <v>61587</v>
      </c>
      <c r="L849">
        <v>400</v>
      </c>
    </row>
    <row r="850" spans="10:12" x14ac:dyDescent="0.45">
      <c r="J850">
        <v>-6952.1369999999997</v>
      </c>
      <c r="K850">
        <v>465028</v>
      </c>
      <c r="L850">
        <v>2361</v>
      </c>
    </row>
    <row r="851" spans="10:12" x14ac:dyDescent="0.45">
      <c r="J851">
        <v>-6952.1369999999997</v>
      </c>
      <c r="K851">
        <v>681079</v>
      </c>
      <c r="L851">
        <v>3005</v>
      </c>
    </row>
    <row r="852" spans="10:12" x14ac:dyDescent="0.45">
      <c r="J852">
        <v>-6952.1369999999997</v>
      </c>
      <c r="K852">
        <v>315131</v>
      </c>
      <c r="L852">
        <v>2401</v>
      </c>
    </row>
    <row r="853" spans="10:12" x14ac:dyDescent="0.45">
      <c r="J853">
        <v>-6952.1369999999997</v>
      </c>
      <c r="K853">
        <v>632376</v>
      </c>
      <c r="L853">
        <v>4821</v>
      </c>
    </row>
    <row r="854" spans="10:12" x14ac:dyDescent="0.45">
      <c r="J854">
        <v>-6952.1369999999997</v>
      </c>
      <c r="K854">
        <v>771981</v>
      </c>
      <c r="L854">
        <v>2860</v>
      </c>
    </row>
    <row r="855" spans="10:12" x14ac:dyDescent="0.45">
      <c r="J855">
        <v>-6952.1369999999997</v>
      </c>
      <c r="K855">
        <v>638577</v>
      </c>
      <c r="L855">
        <v>769</v>
      </c>
    </row>
    <row r="856" spans="10:12" x14ac:dyDescent="0.45">
      <c r="J856">
        <v>-6952.1369999999997</v>
      </c>
      <c r="K856">
        <v>797594</v>
      </c>
      <c r="L856">
        <v>234</v>
      </c>
    </row>
    <row r="857" spans="10:12" x14ac:dyDescent="0.45">
      <c r="J857">
        <v>-6952.1369999999997</v>
      </c>
      <c r="K857">
        <v>654884</v>
      </c>
      <c r="L857">
        <v>1352</v>
      </c>
    </row>
    <row r="858" spans="10:12" x14ac:dyDescent="0.45">
      <c r="J858">
        <v>-6952.1369999999997</v>
      </c>
      <c r="K858">
        <v>673336</v>
      </c>
      <c r="L858">
        <v>1899</v>
      </c>
    </row>
    <row r="859" spans="10:12" x14ac:dyDescent="0.45">
      <c r="J859">
        <v>-6952.1369999999997</v>
      </c>
      <c r="K859">
        <v>90504</v>
      </c>
      <c r="L859">
        <v>3842</v>
      </c>
    </row>
    <row r="860" spans="10:12" x14ac:dyDescent="0.45">
      <c r="J860">
        <v>-6952.1369999999997</v>
      </c>
      <c r="K860">
        <v>478825</v>
      </c>
      <c r="L860">
        <v>4775</v>
      </c>
    </row>
    <row r="861" spans="10:12" x14ac:dyDescent="0.45">
      <c r="J861">
        <v>-6952.1369999999997</v>
      </c>
      <c r="K861">
        <v>925846</v>
      </c>
      <c r="L861">
        <v>2405</v>
      </c>
    </row>
    <row r="862" spans="10:12" x14ac:dyDescent="0.45">
      <c r="J862">
        <v>-6952.1369999999997</v>
      </c>
      <c r="K862">
        <v>210846</v>
      </c>
      <c r="L862">
        <v>3030</v>
      </c>
    </row>
    <row r="863" spans="10:12" x14ac:dyDescent="0.45">
      <c r="J863">
        <v>-6952.1369999999997</v>
      </c>
      <c r="K863">
        <v>656604</v>
      </c>
      <c r="L863">
        <v>3909</v>
      </c>
    </row>
    <row r="864" spans="10:12" x14ac:dyDescent="0.45">
      <c r="J864">
        <v>-6952.1369999999997</v>
      </c>
      <c r="K864">
        <v>843933</v>
      </c>
      <c r="L864">
        <v>3832</v>
      </c>
    </row>
    <row r="865" spans="10:12" x14ac:dyDescent="0.45">
      <c r="J865">
        <v>-6952.1369999999997</v>
      </c>
      <c r="K865">
        <v>570842</v>
      </c>
      <c r="L865">
        <v>2137</v>
      </c>
    </row>
    <row r="866" spans="10:12" x14ac:dyDescent="0.45">
      <c r="J866">
        <v>-6952.1369999999997</v>
      </c>
      <c r="K866">
        <v>892896</v>
      </c>
      <c r="L866">
        <v>2177</v>
      </c>
    </row>
    <row r="867" spans="10:12" x14ac:dyDescent="0.45">
      <c r="J867">
        <v>-6952.1369999999997</v>
      </c>
      <c r="K867">
        <v>350608</v>
      </c>
      <c r="L867">
        <v>334</v>
      </c>
    </row>
    <row r="868" spans="10:12" x14ac:dyDescent="0.45">
      <c r="J868">
        <v>-6952.1369999999997</v>
      </c>
      <c r="K868">
        <v>217990</v>
      </c>
      <c r="L868">
        <v>1077</v>
      </c>
    </row>
    <row r="869" spans="10:12" x14ac:dyDescent="0.45">
      <c r="J869">
        <v>-6952.1369999999997</v>
      </c>
      <c r="K869">
        <v>411984</v>
      </c>
      <c r="L869">
        <v>3134</v>
      </c>
    </row>
    <row r="870" spans="10:12" x14ac:dyDescent="0.45">
      <c r="J870">
        <v>-6952.1369999999997</v>
      </c>
      <c r="K870">
        <v>681680</v>
      </c>
      <c r="L870">
        <v>3557</v>
      </c>
    </row>
    <row r="871" spans="10:12" x14ac:dyDescent="0.45">
      <c r="J871">
        <v>-6952.1369999999997</v>
      </c>
      <c r="K871">
        <v>115653</v>
      </c>
      <c r="L871">
        <v>1387</v>
      </c>
    </row>
    <row r="872" spans="10:12" x14ac:dyDescent="0.45">
      <c r="J872">
        <v>-6952.1369999999997</v>
      </c>
      <c r="K872">
        <v>254551</v>
      </c>
      <c r="L872">
        <v>996</v>
      </c>
    </row>
    <row r="873" spans="10:12" x14ac:dyDescent="0.45">
      <c r="J873">
        <v>-6952.1369999999997</v>
      </c>
      <c r="K873">
        <v>389815</v>
      </c>
      <c r="L873">
        <v>4093</v>
      </c>
    </row>
    <row r="874" spans="10:12" x14ac:dyDescent="0.45">
      <c r="J874">
        <v>-6952.1369999999997</v>
      </c>
      <c r="K874">
        <v>877705</v>
      </c>
      <c r="L874">
        <v>3399</v>
      </c>
    </row>
    <row r="875" spans="10:12" x14ac:dyDescent="0.45">
      <c r="J875">
        <v>-6952.1369999999997</v>
      </c>
      <c r="K875">
        <v>455429</v>
      </c>
      <c r="L875">
        <v>3144</v>
      </c>
    </row>
    <row r="876" spans="10:12" x14ac:dyDescent="0.45">
      <c r="J876">
        <v>-6952.1369999999997</v>
      </c>
      <c r="K876">
        <v>583415</v>
      </c>
      <c r="L876">
        <v>4214</v>
      </c>
    </row>
    <row r="877" spans="10:12" x14ac:dyDescent="0.45">
      <c r="J877">
        <v>-6952.1369999999997</v>
      </c>
      <c r="K877">
        <v>921083</v>
      </c>
      <c r="L877">
        <v>4825</v>
      </c>
    </row>
    <row r="878" spans="10:12" x14ac:dyDescent="0.45">
      <c r="J878">
        <v>-6952.1369999999997</v>
      </c>
      <c r="K878">
        <v>131856</v>
      </c>
      <c r="L878">
        <v>90</v>
      </c>
    </row>
    <row r="879" spans="10:12" x14ac:dyDescent="0.45">
      <c r="J879">
        <v>-6952.1369999999997</v>
      </c>
      <c r="K879">
        <v>932615</v>
      </c>
      <c r="L879">
        <v>2665</v>
      </c>
    </row>
    <row r="880" spans="10:12" x14ac:dyDescent="0.45">
      <c r="J880">
        <v>-6952.1369999999997</v>
      </c>
      <c r="K880">
        <v>22362</v>
      </c>
      <c r="L880">
        <v>365</v>
      </c>
    </row>
    <row r="881" spans="10:12" x14ac:dyDescent="0.45">
      <c r="J881">
        <v>-6952.1369999999997</v>
      </c>
      <c r="K881">
        <v>583281</v>
      </c>
      <c r="L881">
        <v>1907</v>
      </c>
    </row>
    <row r="882" spans="10:12" x14ac:dyDescent="0.45">
      <c r="J882">
        <v>-6952.1369999999997</v>
      </c>
      <c r="K882">
        <v>50887</v>
      </c>
      <c r="L882">
        <v>389</v>
      </c>
    </row>
    <row r="883" spans="10:12" x14ac:dyDescent="0.45">
      <c r="J883">
        <v>-6952.1369999999997</v>
      </c>
      <c r="K883">
        <v>828901</v>
      </c>
      <c r="L883">
        <v>3019</v>
      </c>
    </row>
    <row r="884" spans="10:12" x14ac:dyDescent="0.45">
      <c r="J884">
        <v>-6952.1369999999997</v>
      </c>
      <c r="K884">
        <v>785068</v>
      </c>
      <c r="L884">
        <v>3000</v>
      </c>
    </row>
    <row r="885" spans="10:12" x14ac:dyDescent="0.45">
      <c r="J885">
        <v>-6952.1369999999997</v>
      </c>
      <c r="K885">
        <v>13508</v>
      </c>
      <c r="L885">
        <v>3908</v>
      </c>
    </row>
    <row r="886" spans="10:12" x14ac:dyDescent="0.45">
      <c r="J886">
        <v>-6952.1369999999997</v>
      </c>
      <c r="K886">
        <v>494209</v>
      </c>
      <c r="L886">
        <v>904</v>
      </c>
    </row>
    <row r="887" spans="10:12" x14ac:dyDescent="0.45">
      <c r="J887">
        <v>-7074.79</v>
      </c>
      <c r="K887">
        <v>229573</v>
      </c>
      <c r="L887">
        <v>3800</v>
      </c>
    </row>
    <row r="888" spans="10:12" x14ac:dyDescent="0.45">
      <c r="J888">
        <v>-7074.79</v>
      </c>
      <c r="K888">
        <v>7913</v>
      </c>
      <c r="L888">
        <v>4024</v>
      </c>
    </row>
    <row r="889" spans="10:12" x14ac:dyDescent="0.45">
      <c r="J889">
        <v>-7074.79</v>
      </c>
      <c r="K889">
        <v>865693</v>
      </c>
      <c r="L889">
        <v>1380</v>
      </c>
    </row>
    <row r="890" spans="10:12" x14ac:dyDescent="0.45">
      <c r="J890">
        <v>-7074.79</v>
      </c>
      <c r="K890">
        <v>547345</v>
      </c>
      <c r="L890">
        <v>4731</v>
      </c>
    </row>
    <row r="891" spans="10:12" x14ac:dyDescent="0.45">
      <c r="J891">
        <v>-7074.79</v>
      </c>
      <c r="K891">
        <v>227797</v>
      </c>
      <c r="L891">
        <v>1263</v>
      </c>
    </row>
    <row r="892" spans="10:12" x14ac:dyDescent="0.45">
      <c r="J892">
        <v>-7074.79</v>
      </c>
      <c r="K892">
        <v>691041</v>
      </c>
      <c r="L892">
        <v>590</v>
      </c>
    </row>
    <row r="893" spans="10:12" x14ac:dyDescent="0.45">
      <c r="J893">
        <v>-7074.79</v>
      </c>
      <c r="K893">
        <v>330254</v>
      </c>
      <c r="L893">
        <v>2684</v>
      </c>
    </row>
    <row r="894" spans="10:12" x14ac:dyDescent="0.45">
      <c r="J894">
        <v>-7074.79</v>
      </c>
      <c r="K894">
        <v>220789</v>
      </c>
      <c r="L894">
        <v>4767</v>
      </c>
    </row>
    <row r="895" spans="10:12" x14ac:dyDescent="0.45">
      <c r="J895">
        <v>-7074.79</v>
      </c>
      <c r="K895">
        <v>927314</v>
      </c>
      <c r="L895">
        <v>4241</v>
      </c>
    </row>
    <row r="896" spans="10:12" x14ac:dyDescent="0.45">
      <c r="J896">
        <v>-7074.79</v>
      </c>
      <c r="K896">
        <v>323359</v>
      </c>
      <c r="L896">
        <v>2469</v>
      </c>
    </row>
    <row r="897" spans="10:12" x14ac:dyDescent="0.45">
      <c r="J897">
        <v>-7074.79</v>
      </c>
      <c r="K897">
        <v>908276</v>
      </c>
      <c r="L897">
        <v>2917</v>
      </c>
    </row>
    <row r="898" spans="10:12" x14ac:dyDescent="0.45">
      <c r="J898">
        <v>-7074.79</v>
      </c>
      <c r="K898">
        <v>299730</v>
      </c>
      <c r="L898">
        <v>1627</v>
      </c>
    </row>
    <row r="899" spans="10:12" x14ac:dyDescent="0.45">
      <c r="J899">
        <v>-7074.79</v>
      </c>
      <c r="K899">
        <v>409669</v>
      </c>
      <c r="L899">
        <v>3746</v>
      </c>
    </row>
    <row r="900" spans="10:12" x14ac:dyDescent="0.45">
      <c r="J900">
        <v>-7074.79</v>
      </c>
      <c r="K900">
        <v>930323</v>
      </c>
      <c r="L900">
        <v>267</v>
      </c>
    </row>
    <row r="901" spans="10:12" x14ac:dyDescent="0.45">
      <c r="J901">
        <v>-7074.79</v>
      </c>
      <c r="K901">
        <v>17359</v>
      </c>
      <c r="L901">
        <v>227</v>
      </c>
    </row>
    <row r="902" spans="10:12" x14ac:dyDescent="0.45">
      <c r="J902">
        <v>-7074.79</v>
      </c>
      <c r="K902">
        <v>651514</v>
      </c>
      <c r="L902">
        <v>4162</v>
      </c>
    </row>
    <row r="903" spans="10:12" x14ac:dyDescent="0.45">
      <c r="J903">
        <v>-7074.79</v>
      </c>
      <c r="K903">
        <v>616917</v>
      </c>
      <c r="L903">
        <v>261</v>
      </c>
    </row>
    <row r="904" spans="10:12" x14ac:dyDescent="0.45">
      <c r="J904">
        <v>-7074.79</v>
      </c>
      <c r="K904">
        <v>474350</v>
      </c>
      <c r="L904">
        <v>2384</v>
      </c>
    </row>
    <row r="905" spans="10:12" x14ac:dyDescent="0.45">
      <c r="J905">
        <v>-7074.79</v>
      </c>
      <c r="K905">
        <v>962080</v>
      </c>
      <c r="L905">
        <v>2480</v>
      </c>
    </row>
    <row r="906" spans="10:12" x14ac:dyDescent="0.45">
      <c r="J906">
        <v>-7074.79</v>
      </c>
      <c r="K906">
        <v>753789</v>
      </c>
      <c r="L906">
        <v>3461</v>
      </c>
    </row>
    <row r="907" spans="10:12" x14ac:dyDescent="0.45">
      <c r="J907">
        <v>-7074.79</v>
      </c>
      <c r="K907">
        <v>182318</v>
      </c>
      <c r="L907">
        <v>1536</v>
      </c>
    </row>
    <row r="908" spans="10:12" x14ac:dyDescent="0.45">
      <c r="J908">
        <v>-7074.79</v>
      </c>
      <c r="K908">
        <v>580993</v>
      </c>
      <c r="L908">
        <v>3470</v>
      </c>
    </row>
    <row r="909" spans="10:12" x14ac:dyDescent="0.45">
      <c r="J909">
        <v>-7074.79</v>
      </c>
      <c r="K909">
        <v>868155</v>
      </c>
      <c r="L909">
        <v>2204</v>
      </c>
    </row>
    <row r="910" spans="10:12" x14ac:dyDescent="0.45">
      <c r="J910">
        <v>-7074.79</v>
      </c>
      <c r="K910">
        <v>471244</v>
      </c>
      <c r="L910">
        <v>2410</v>
      </c>
    </row>
    <row r="911" spans="10:12" x14ac:dyDescent="0.45">
      <c r="J911">
        <v>-7074.79</v>
      </c>
      <c r="K911">
        <v>573096</v>
      </c>
      <c r="L911">
        <v>20</v>
      </c>
    </row>
    <row r="912" spans="10:12" x14ac:dyDescent="0.45">
      <c r="J912">
        <v>-7074.79</v>
      </c>
      <c r="K912">
        <v>548493</v>
      </c>
      <c r="L912">
        <v>1201</v>
      </c>
    </row>
    <row r="913" spans="10:12" x14ac:dyDescent="0.45">
      <c r="J913">
        <v>-7074.79</v>
      </c>
      <c r="K913">
        <v>525400</v>
      </c>
      <c r="L913">
        <v>4315</v>
      </c>
    </row>
    <row r="914" spans="10:12" x14ac:dyDescent="0.45">
      <c r="J914">
        <v>-7074.79</v>
      </c>
      <c r="K914">
        <v>975141</v>
      </c>
      <c r="L914">
        <v>1623</v>
      </c>
    </row>
    <row r="915" spans="10:12" x14ac:dyDescent="0.45">
      <c r="J915">
        <v>-7074.79</v>
      </c>
      <c r="K915">
        <v>58222</v>
      </c>
      <c r="L915">
        <v>2823</v>
      </c>
    </row>
    <row r="916" spans="10:12" x14ac:dyDescent="0.45">
      <c r="J916">
        <v>-7074.79</v>
      </c>
      <c r="K916">
        <v>354195</v>
      </c>
      <c r="L916">
        <v>4031</v>
      </c>
    </row>
    <row r="917" spans="10:12" x14ac:dyDescent="0.45">
      <c r="J917">
        <v>-7074.79</v>
      </c>
      <c r="K917">
        <v>143711</v>
      </c>
      <c r="L917">
        <v>2999</v>
      </c>
    </row>
    <row r="918" spans="10:12" x14ac:dyDescent="0.45">
      <c r="J918">
        <v>-7074.79</v>
      </c>
      <c r="K918">
        <v>807750</v>
      </c>
      <c r="L918">
        <v>3733</v>
      </c>
    </row>
    <row r="919" spans="10:12" x14ac:dyDescent="0.45">
      <c r="J919">
        <v>-7074.79</v>
      </c>
      <c r="K919">
        <v>88437</v>
      </c>
      <c r="L919">
        <v>761</v>
      </c>
    </row>
    <row r="920" spans="10:12" x14ac:dyDescent="0.45">
      <c r="J920">
        <v>-7074.79</v>
      </c>
      <c r="K920">
        <v>798839</v>
      </c>
      <c r="L920">
        <v>312</v>
      </c>
    </row>
    <row r="921" spans="10:12" x14ac:dyDescent="0.45">
      <c r="J921">
        <v>-7074.79</v>
      </c>
      <c r="K921">
        <v>623887</v>
      </c>
      <c r="L921">
        <v>2611</v>
      </c>
    </row>
    <row r="922" spans="10:12" x14ac:dyDescent="0.45">
      <c r="J922">
        <v>-7074.79</v>
      </c>
      <c r="K922">
        <v>242502</v>
      </c>
      <c r="L922">
        <v>2615</v>
      </c>
    </row>
    <row r="923" spans="10:12" x14ac:dyDescent="0.45">
      <c r="J923">
        <v>-7074.79</v>
      </c>
      <c r="K923">
        <v>856536</v>
      </c>
      <c r="L923">
        <v>144</v>
      </c>
    </row>
    <row r="924" spans="10:12" x14ac:dyDescent="0.45">
      <c r="J924">
        <v>-7074.79</v>
      </c>
      <c r="K924">
        <v>186047</v>
      </c>
      <c r="L924">
        <v>1513</v>
      </c>
    </row>
    <row r="925" spans="10:12" x14ac:dyDescent="0.45">
      <c r="J925">
        <v>-7074.79</v>
      </c>
      <c r="K925">
        <v>462359</v>
      </c>
      <c r="L925">
        <v>4020</v>
      </c>
    </row>
    <row r="926" spans="10:12" x14ac:dyDescent="0.45">
      <c r="J926">
        <v>-7074.79</v>
      </c>
      <c r="K926">
        <v>888978</v>
      </c>
      <c r="L926">
        <v>4959</v>
      </c>
    </row>
    <row r="927" spans="10:12" x14ac:dyDescent="0.45">
      <c r="J927">
        <v>-7074.79</v>
      </c>
      <c r="K927">
        <v>798734</v>
      </c>
      <c r="L927">
        <v>2869</v>
      </c>
    </row>
    <row r="928" spans="10:12" x14ac:dyDescent="0.45">
      <c r="J928">
        <v>-7074.79</v>
      </c>
      <c r="K928">
        <v>551282</v>
      </c>
      <c r="L928">
        <v>1657</v>
      </c>
    </row>
    <row r="929" spans="10:12" x14ac:dyDescent="0.45">
      <c r="J929">
        <v>-7074.79</v>
      </c>
      <c r="K929">
        <v>815269</v>
      </c>
      <c r="L929">
        <v>2187</v>
      </c>
    </row>
    <row r="930" spans="10:12" x14ac:dyDescent="0.45">
      <c r="J930">
        <v>-7074.79</v>
      </c>
      <c r="K930">
        <v>421051</v>
      </c>
      <c r="L930">
        <v>1287</v>
      </c>
    </row>
    <row r="931" spans="10:12" x14ac:dyDescent="0.45">
      <c r="J931">
        <v>-7074.79</v>
      </c>
      <c r="K931">
        <v>481835</v>
      </c>
      <c r="L931">
        <v>57</v>
      </c>
    </row>
    <row r="932" spans="10:12" x14ac:dyDescent="0.45">
      <c r="J932">
        <v>-7074.79</v>
      </c>
      <c r="K932">
        <v>491690</v>
      </c>
      <c r="L932">
        <v>3688</v>
      </c>
    </row>
    <row r="933" spans="10:12" x14ac:dyDescent="0.45">
      <c r="J933">
        <v>-7074.79</v>
      </c>
      <c r="K933">
        <v>964201</v>
      </c>
      <c r="L933">
        <v>2175</v>
      </c>
    </row>
    <row r="934" spans="10:12" x14ac:dyDescent="0.45">
      <c r="J934">
        <v>-7074.79</v>
      </c>
      <c r="K934">
        <v>999166</v>
      </c>
      <c r="L934">
        <v>3146</v>
      </c>
    </row>
    <row r="935" spans="10:12" x14ac:dyDescent="0.45">
      <c r="J935">
        <v>-7074.79</v>
      </c>
      <c r="K935">
        <v>120648</v>
      </c>
      <c r="L935">
        <v>4632</v>
      </c>
    </row>
    <row r="936" spans="10:12" x14ac:dyDescent="0.45">
      <c r="J936">
        <v>-7074.79</v>
      </c>
      <c r="K936">
        <v>661141</v>
      </c>
      <c r="L936">
        <v>3608</v>
      </c>
    </row>
    <row r="937" spans="10:12" x14ac:dyDescent="0.45">
      <c r="J937">
        <v>-7074.79</v>
      </c>
      <c r="K937">
        <v>406118</v>
      </c>
      <c r="L937">
        <v>3827</v>
      </c>
    </row>
    <row r="938" spans="10:12" x14ac:dyDescent="0.45">
      <c r="J938">
        <v>-7074.79</v>
      </c>
      <c r="K938">
        <v>502974</v>
      </c>
      <c r="L938">
        <v>1998</v>
      </c>
    </row>
    <row r="939" spans="10:12" x14ac:dyDescent="0.45">
      <c r="J939">
        <v>-7074.79</v>
      </c>
      <c r="K939">
        <v>779100</v>
      </c>
      <c r="L939">
        <v>4018</v>
      </c>
    </row>
    <row r="940" spans="10:12" x14ac:dyDescent="0.45">
      <c r="J940">
        <v>-7074.79</v>
      </c>
      <c r="K940">
        <v>418599</v>
      </c>
      <c r="L940">
        <v>3783</v>
      </c>
    </row>
    <row r="941" spans="10:12" x14ac:dyDescent="0.45">
      <c r="J941">
        <v>-7074.79</v>
      </c>
      <c r="K941">
        <v>535011</v>
      </c>
      <c r="L941">
        <v>2147</v>
      </c>
    </row>
    <row r="942" spans="10:12" x14ac:dyDescent="0.45">
      <c r="J942">
        <v>-7074.79</v>
      </c>
      <c r="K942">
        <v>880321</v>
      </c>
      <c r="L942">
        <v>4856</v>
      </c>
    </row>
    <row r="943" spans="10:12" x14ac:dyDescent="0.45">
      <c r="J943">
        <v>-7074.79</v>
      </c>
      <c r="K943">
        <v>546374</v>
      </c>
      <c r="L943">
        <v>3138</v>
      </c>
    </row>
    <row r="944" spans="10:12" x14ac:dyDescent="0.45">
      <c r="J944">
        <v>-7074.79</v>
      </c>
      <c r="K944">
        <v>216091</v>
      </c>
      <c r="L944">
        <v>1670</v>
      </c>
    </row>
    <row r="945" spans="10:12" x14ac:dyDescent="0.45">
      <c r="J945">
        <v>-7074.79</v>
      </c>
      <c r="K945">
        <v>9427</v>
      </c>
      <c r="L945">
        <v>4643</v>
      </c>
    </row>
    <row r="946" spans="10:12" x14ac:dyDescent="0.45">
      <c r="J946">
        <v>-7074.79</v>
      </c>
      <c r="K946">
        <v>135605</v>
      </c>
      <c r="L946">
        <v>1786</v>
      </c>
    </row>
    <row r="947" spans="10:12" x14ac:dyDescent="0.45">
      <c r="J947">
        <v>-7074.79</v>
      </c>
      <c r="K947">
        <v>287545</v>
      </c>
      <c r="L947">
        <v>3198</v>
      </c>
    </row>
    <row r="948" spans="10:12" x14ac:dyDescent="0.45">
      <c r="J948">
        <v>-7074.79</v>
      </c>
      <c r="K948">
        <v>424280</v>
      </c>
      <c r="L948">
        <v>1245</v>
      </c>
    </row>
    <row r="949" spans="10:12" x14ac:dyDescent="0.45">
      <c r="J949">
        <v>-7074.79</v>
      </c>
      <c r="K949">
        <v>285380</v>
      </c>
      <c r="L949">
        <v>4372</v>
      </c>
    </row>
    <row r="950" spans="10:12" x14ac:dyDescent="0.45">
      <c r="J950">
        <v>-7074.79</v>
      </c>
      <c r="K950">
        <v>285380</v>
      </c>
      <c r="L950">
        <v>1</v>
      </c>
    </row>
    <row r="951" spans="10:12" x14ac:dyDescent="0.45">
      <c r="J951">
        <v>-7074.79</v>
      </c>
      <c r="K951">
        <v>508613</v>
      </c>
      <c r="L951">
        <v>1494</v>
      </c>
    </row>
    <row r="952" spans="10:12" x14ac:dyDescent="0.45">
      <c r="J952">
        <v>-7074.79</v>
      </c>
      <c r="K952">
        <v>695404</v>
      </c>
      <c r="L952">
        <v>3071</v>
      </c>
    </row>
    <row r="953" spans="10:12" x14ac:dyDescent="0.45">
      <c r="J953">
        <v>-7074.79</v>
      </c>
      <c r="K953">
        <v>76337</v>
      </c>
      <c r="L953">
        <v>76</v>
      </c>
    </row>
    <row r="954" spans="10:12" x14ac:dyDescent="0.45">
      <c r="J954">
        <v>-7074.79</v>
      </c>
      <c r="K954">
        <v>223706</v>
      </c>
      <c r="L954">
        <v>4925</v>
      </c>
    </row>
    <row r="955" spans="10:12" x14ac:dyDescent="0.45">
      <c r="J955">
        <v>-7074.79</v>
      </c>
      <c r="K955">
        <v>12477</v>
      </c>
      <c r="L955">
        <v>155</v>
      </c>
    </row>
    <row r="956" spans="10:12" x14ac:dyDescent="0.45">
      <c r="J956">
        <v>-7074.79</v>
      </c>
      <c r="K956">
        <v>289928</v>
      </c>
      <c r="L956">
        <v>1529</v>
      </c>
    </row>
    <row r="957" spans="10:12" x14ac:dyDescent="0.45">
      <c r="J957">
        <v>-7074.79</v>
      </c>
      <c r="K957">
        <v>115028</v>
      </c>
      <c r="L957">
        <v>1718</v>
      </c>
    </row>
    <row r="958" spans="10:12" x14ac:dyDescent="0.45">
      <c r="J958">
        <v>-7074.79</v>
      </c>
      <c r="K958">
        <v>173814</v>
      </c>
      <c r="L958">
        <v>2024</v>
      </c>
    </row>
    <row r="959" spans="10:12" x14ac:dyDescent="0.45">
      <c r="J959">
        <v>-7074.79</v>
      </c>
      <c r="K959">
        <v>132965</v>
      </c>
      <c r="L959">
        <v>3405</v>
      </c>
    </row>
    <row r="960" spans="10:12" x14ac:dyDescent="0.45">
      <c r="J960">
        <v>-7074.79</v>
      </c>
      <c r="K960">
        <v>495190</v>
      </c>
      <c r="L960">
        <v>1014</v>
      </c>
    </row>
    <row r="961" spans="10:12" x14ac:dyDescent="0.45">
      <c r="J961">
        <v>-7074.79</v>
      </c>
      <c r="K961">
        <v>689529</v>
      </c>
      <c r="L961">
        <v>516</v>
      </c>
    </row>
    <row r="962" spans="10:12" x14ac:dyDescent="0.45">
      <c r="J962">
        <v>-7074.79</v>
      </c>
      <c r="K962">
        <v>138555</v>
      </c>
      <c r="L962">
        <v>1712</v>
      </c>
    </row>
    <row r="963" spans="10:12" x14ac:dyDescent="0.45">
      <c r="J963">
        <v>-7074.79</v>
      </c>
      <c r="K963">
        <v>509060</v>
      </c>
      <c r="L963">
        <v>1548</v>
      </c>
    </row>
    <row r="964" spans="10:12" x14ac:dyDescent="0.45">
      <c r="J964">
        <v>-7074.79</v>
      </c>
      <c r="K964">
        <v>374819</v>
      </c>
      <c r="L964">
        <v>2698</v>
      </c>
    </row>
    <row r="965" spans="10:12" x14ac:dyDescent="0.45">
      <c r="J965">
        <v>-7074.79</v>
      </c>
      <c r="K965">
        <v>315772</v>
      </c>
      <c r="L965">
        <v>3575</v>
      </c>
    </row>
    <row r="966" spans="10:12" x14ac:dyDescent="0.45">
      <c r="J966">
        <v>-7074.79</v>
      </c>
      <c r="K966">
        <v>540993</v>
      </c>
      <c r="L966">
        <v>4841</v>
      </c>
    </row>
    <row r="967" spans="10:12" x14ac:dyDescent="0.45">
      <c r="J967">
        <v>-7074.79</v>
      </c>
      <c r="K967">
        <v>40126</v>
      </c>
      <c r="L967">
        <v>4027</v>
      </c>
    </row>
    <row r="968" spans="10:12" x14ac:dyDescent="0.45">
      <c r="J968">
        <v>-7074.79</v>
      </c>
      <c r="K968">
        <v>972430</v>
      </c>
      <c r="L968">
        <v>491</v>
      </c>
    </row>
    <row r="969" spans="10:12" x14ac:dyDescent="0.45">
      <c r="J969">
        <v>-7074.79</v>
      </c>
      <c r="K969">
        <v>217645</v>
      </c>
      <c r="L969">
        <v>2102</v>
      </c>
    </row>
    <row r="970" spans="10:12" x14ac:dyDescent="0.45">
      <c r="J970">
        <v>-7074.79</v>
      </c>
      <c r="K970">
        <v>948615</v>
      </c>
      <c r="L970">
        <v>140</v>
      </c>
    </row>
    <row r="971" spans="10:12" x14ac:dyDescent="0.45">
      <c r="J971">
        <v>-7074.79</v>
      </c>
      <c r="K971">
        <v>926797</v>
      </c>
      <c r="L971">
        <v>406</v>
      </c>
    </row>
    <row r="972" spans="10:12" x14ac:dyDescent="0.45">
      <c r="J972">
        <v>-7074.79</v>
      </c>
      <c r="K972">
        <v>668844</v>
      </c>
      <c r="L972">
        <v>4072</v>
      </c>
    </row>
    <row r="973" spans="10:12" x14ac:dyDescent="0.45">
      <c r="J973">
        <v>-7074.79</v>
      </c>
      <c r="K973">
        <v>476498</v>
      </c>
      <c r="L973">
        <v>179</v>
      </c>
    </row>
    <row r="974" spans="10:12" x14ac:dyDescent="0.45">
      <c r="J974">
        <v>-7074.79</v>
      </c>
      <c r="K974">
        <v>541342</v>
      </c>
      <c r="L974">
        <v>3201</v>
      </c>
    </row>
    <row r="975" spans="10:12" x14ac:dyDescent="0.45">
      <c r="J975">
        <v>-7074.79</v>
      </c>
      <c r="K975">
        <v>88117</v>
      </c>
      <c r="L975">
        <v>3417</v>
      </c>
    </row>
    <row r="976" spans="10:12" x14ac:dyDescent="0.45">
      <c r="J976">
        <v>-7074.79</v>
      </c>
      <c r="K976">
        <v>231581</v>
      </c>
      <c r="L976">
        <v>1048</v>
      </c>
    </row>
    <row r="977" spans="10:12" x14ac:dyDescent="0.45">
      <c r="J977">
        <v>-7074.79</v>
      </c>
      <c r="K977">
        <v>607263</v>
      </c>
      <c r="L977">
        <v>1121</v>
      </c>
    </row>
    <row r="978" spans="10:12" x14ac:dyDescent="0.45">
      <c r="J978">
        <v>-7074.79</v>
      </c>
      <c r="K978">
        <v>271319</v>
      </c>
      <c r="L978">
        <v>1765</v>
      </c>
    </row>
    <row r="979" spans="10:12" x14ac:dyDescent="0.45">
      <c r="J979">
        <v>-7074.79</v>
      </c>
      <c r="K979">
        <v>150809</v>
      </c>
      <c r="L979">
        <v>4300</v>
      </c>
    </row>
    <row r="980" spans="10:12" x14ac:dyDescent="0.45">
      <c r="J980">
        <v>-7074.79</v>
      </c>
      <c r="K980">
        <v>547702</v>
      </c>
      <c r="L980">
        <v>767</v>
      </c>
    </row>
    <row r="981" spans="10:12" x14ac:dyDescent="0.45">
      <c r="J981">
        <v>-7074.79</v>
      </c>
      <c r="K981">
        <v>882752</v>
      </c>
      <c r="L981">
        <v>3754</v>
      </c>
    </row>
    <row r="982" spans="10:12" x14ac:dyDescent="0.45">
      <c r="J982">
        <v>-7074.79</v>
      </c>
      <c r="K982">
        <v>626891</v>
      </c>
      <c r="L982">
        <v>32</v>
      </c>
    </row>
    <row r="983" spans="10:12" x14ac:dyDescent="0.45">
      <c r="J983">
        <v>-7173.4</v>
      </c>
      <c r="K983">
        <v>788599</v>
      </c>
      <c r="L983">
        <v>1180</v>
      </c>
    </row>
    <row r="984" spans="10:12" x14ac:dyDescent="0.45">
      <c r="J984">
        <v>-7173.4</v>
      </c>
      <c r="K984">
        <v>430577</v>
      </c>
      <c r="L984">
        <v>4888</v>
      </c>
    </row>
    <row r="985" spans="10:12" x14ac:dyDescent="0.45">
      <c r="J985">
        <v>-7173.4</v>
      </c>
      <c r="K985">
        <v>105285</v>
      </c>
      <c r="L985">
        <v>3586</v>
      </c>
    </row>
    <row r="986" spans="10:12" x14ac:dyDescent="0.45">
      <c r="J986">
        <v>-7173.4</v>
      </c>
      <c r="K986">
        <v>850545</v>
      </c>
      <c r="L986">
        <v>357</v>
      </c>
    </row>
    <row r="987" spans="10:12" x14ac:dyDescent="0.45">
      <c r="J987">
        <v>-7173.4</v>
      </c>
      <c r="K987">
        <v>375590</v>
      </c>
      <c r="L987">
        <v>438</v>
      </c>
    </row>
    <row r="988" spans="10:12" x14ac:dyDescent="0.45">
      <c r="J988">
        <v>-7173.4</v>
      </c>
      <c r="K988">
        <v>436460</v>
      </c>
      <c r="L988">
        <v>89</v>
      </c>
    </row>
    <row r="989" spans="10:12" x14ac:dyDescent="0.45">
      <c r="J989">
        <v>-7173.4</v>
      </c>
      <c r="K989">
        <v>893715</v>
      </c>
      <c r="L989">
        <v>3196</v>
      </c>
    </row>
    <row r="990" spans="10:12" x14ac:dyDescent="0.45">
      <c r="J990">
        <v>-7173.4</v>
      </c>
      <c r="K990">
        <v>295033</v>
      </c>
      <c r="L990">
        <v>1052</v>
      </c>
    </row>
    <row r="991" spans="10:12" x14ac:dyDescent="0.45">
      <c r="J991">
        <v>-7173.4</v>
      </c>
      <c r="K991">
        <v>568267</v>
      </c>
      <c r="L991">
        <v>4347</v>
      </c>
    </row>
    <row r="992" spans="10:12" x14ac:dyDescent="0.45">
      <c r="J992">
        <v>-7173.4</v>
      </c>
      <c r="K992">
        <v>44644</v>
      </c>
      <c r="L992">
        <v>3181</v>
      </c>
    </row>
    <row r="993" spans="10:12" x14ac:dyDescent="0.45">
      <c r="J993">
        <v>-7173.4</v>
      </c>
      <c r="K993">
        <v>956646</v>
      </c>
      <c r="L993">
        <v>3812</v>
      </c>
    </row>
    <row r="994" spans="10:12" x14ac:dyDescent="0.45">
      <c r="J994">
        <v>-7173.4</v>
      </c>
      <c r="K994">
        <v>227478</v>
      </c>
      <c r="L994">
        <v>2396</v>
      </c>
    </row>
    <row r="995" spans="10:12" x14ac:dyDescent="0.45">
      <c r="J995">
        <v>-7173.4</v>
      </c>
      <c r="K995">
        <v>322964</v>
      </c>
      <c r="L995">
        <v>3451</v>
      </c>
    </row>
    <row r="996" spans="10:12" x14ac:dyDescent="0.45">
      <c r="J996">
        <v>-7173.4</v>
      </c>
      <c r="K996">
        <v>502495</v>
      </c>
      <c r="L996">
        <v>724</v>
      </c>
    </row>
    <row r="997" spans="10:12" x14ac:dyDescent="0.45">
      <c r="J997">
        <v>-7173.4</v>
      </c>
      <c r="K997">
        <v>635599</v>
      </c>
      <c r="L997">
        <v>1361</v>
      </c>
    </row>
    <row r="998" spans="10:12" x14ac:dyDescent="0.45">
      <c r="J998">
        <v>-7173.4</v>
      </c>
      <c r="K998">
        <v>179090</v>
      </c>
      <c r="L998">
        <v>2206</v>
      </c>
    </row>
    <row r="999" spans="10:12" x14ac:dyDescent="0.45">
      <c r="J999">
        <v>-7173.4</v>
      </c>
      <c r="K999">
        <v>914505</v>
      </c>
      <c r="L999">
        <v>838</v>
      </c>
    </row>
    <row r="1000" spans="10:12" x14ac:dyDescent="0.45">
      <c r="J1000">
        <v>-7173.4</v>
      </c>
      <c r="K1000">
        <v>301195</v>
      </c>
      <c r="L1000">
        <v>4899</v>
      </c>
    </row>
    <row r="1001" spans="10:12" x14ac:dyDescent="0.45">
      <c r="J1001">
        <v>-7173.4</v>
      </c>
      <c r="K1001">
        <v>297407</v>
      </c>
      <c r="L1001">
        <v>4330</v>
      </c>
    </row>
    <row r="1002" spans="10:12" x14ac:dyDescent="0.45">
      <c r="J1002">
        <v>-7230.1019999999999</v>
      </c>
      <c r="K1002">
        <v>235969</v>
      </c>
      <c r="L1002">
        <v>1579</v>
      </c>
    </row>
    <row r="1003" spans="10:12" x14ac:dyDescent="0.45">
      <c r="J1003">
        <v>-7230.1019999999999</v>
      </c>
      <c r="K1003">
        <v>908977</v>
      </c>
      <c r="L1003">
        <v>2740</v>
      </c>
    </row>
    <row r="1004" spans="10:12" x14ac:dyDescent="0.45">
      <c r="J1004">
        <v>-7230.1019999999999</v>
      </c>
      <c r="K1004">
        <v>840078</v>
      </c>
      <c r="L1004">
        <v>203</v>
      </c>
    </row>
    <row r="1005" spans="10:12" x14ac:dyDescent="0.45">
      <c r="J1005">
        <v>-7235.7780000000002</v>
      </c>
      <c r="K1005">
        <v>991522</v>
      </c>
      <c r="L1005">
        <v>4304</v>
      </c>
    </row>
    <row r="1006" spans="10:12" x14ac:dyDescent="0.45">
      <c r="J1006">
        <v>-7235.7780000000002</v>
      </c>
      <c r="K1006">
        <v>398067</v>
      </c>
      <c r="L1006">
        <v>1759</v>
      </c>
    </row>
    <row r="1007" spans="10:12" x14ac:dyDescent="0.45">
      <c r="J1007">
        <v>-7235.7780000000002</v>
      </c>
      <c r="K1007">
        <v>870529</v>
      </c>
      <c r="L1007">
        <v>3881</v>
      </c>
    </row>
    <row r="1008" spans="10:12" x14ac:dyDescent="0.45">
      <c r="J1008">
        <v>-7235.7780000000002</v>
      </c>
      <c r="K1008">
        <v>777601</v>
      </c>
      <c r="L1008">
        <v>4216</v>
      </c>
    </row>
    <row r="1009" spans="10:12" x14ac:dyDescent="0.45">
      <c r="J1009">
        <v>-7235.7780000000002</v>
      </c>
      <c r="K1009">
        <v>518570</v>
      </c>
      <c r="L1009">
        <v>1308</v>
      </c>
    </row>
    <row r="1010" spans="10:12" x14ac:dyDescent="0.45">
      <c r="J1010">
        <v>-7235.7780000000002</v>
      </c>
      <c r="K1010">
        <v>460721</v>
      </c>
      <c r="L1010">
        <v>4054</v>
      </c>
    </row>
    <row r="1011" spans="10:12" x14ac:dyDescent="0.45">
      <c r="J1011">
        <v>-7235.7780000000002</v>
      </c>
      <c r="K1011">
        <v>317444</v>
      </c>
      <c r="L1011">
        <v>1136</v>
      </c>
    </row>
    <row r="1012" spans="10:12" x14ac:dyDescent="0.45">
      <c r="J1012">
        <v>-7235.7780000000002</v>
      </c>
      <c r="K1012">
        <v>693975</v>
      </c>
      <c r="L1012">
        <v>3781</v>
      </c>
    </row>
    <row r="1013" spans="10:12" x14ac:dyDescent="0.45">
      <c r="J1013">
        <v>-7235.7780000000002</v>
      </c>
      <c r="K1013">
        <v>33915</v>
      </c>
      <c r="L1013">
        <v>3624</v>
      </c>
    </row>
    <row r="1014" spans="10:12" x14ac:dyDescent="0.45">
      <c r="J1014">
        <v>-7235.7780000000002</v>
      </c>
      <c r="K1014">
        <v>210139</v>
      </c>
      <c r="L1014">
        <v>991</v>
      </c>
    </row>
    <row r="1015" spans="10:12" x14ac:dyDescent="0.45">
      <c r="J1015">
        <v>-7235.7780000000002</v>
      </c>
      <c r="K1015">
        <v>88140</v>
      </c>
      <c r="L1015">
        <v>1089</v>
      </c>
    </row>
    <row r="1016" spans="10:12" x14ac:dyDescent="0.45">
      <c r="J1016">
        <v>-7235.7780000000002</v>
      </c>
      <c r="K1016">
        <v>829927</v>
      </c>
      <c r="L1016">
        <v>4587</v>
      </c>
    </row>
    <row r="1017" spans="10:12" x14ac:dyDescent="0.45">
      <c r="J1017">
        <v>-7235.7780000000002</v>
      </c>
      <c r="K1017">
        <v>271397</v>
      </c>
      <c r="L1017">
        <v>3646</v>
      </c>
    </row>
    <row r="1018" spans="10:12" x14ac:dyDescent="0.45">
      <c r="J1018">
        <v>-7235.7780000000002</v>
      </c>
      <c r="K1018">
        <v>510727</v>
      </c>
      <c r="L1018">
        <v>4425</v>
      </c>
    </row>
    <row r="1019" spans="10:12" x14ac:dyDescent="0.45">
      <c r="J1019">
        <v>-7235.7780000000002</v>
      </c>
      <c r="K1019">
        <v>626208</v>
      </c>
      <c r="L1019">
        <v>698</v>
      </c>
    </row>
    <row r="1020" spans="10:12" x14ac:dyDescent="0.45">
      <c r="J1020">
        <v>-7235.7780000000002</v>
      </c>
      <c r="K1020">
        <v>572695</v>
      </c>
      <c r="L1020">
        <v>3617</v>
      </c>
    </row>
    <row r="1021" spans="10:12" x14ac:dyDescent="0.45">
      <c r="J1021">
        <v>-7235.7780000000002</v>
      </c>
      <c r="K1021">
        <v>869564</v>
      </c>
      <c r="L1021">
        <v>869</v>
      </c>
    </row>
    <row r="1022" spans="10:12" x14ac:dyDescent="0.45">
      <c r="J1022">
        <v>-7235.7780000000002</v>
      </c>
      <c r="K1022">
        <v>61710</v>
      </c>
      <c r="L1022">
        <v>1327</v>
      </c>
    </row>
    <row r="1023" spans="10:12" x14ac:dyDescent="0.45">
      <c r="J1023">
        <v>-7235.7780000000002</v>
      </c>
      <c r="K1023">
        <v>100054</v>
      </c>
      <c r="L1023">
        <v>1225</v>
      </c>
    </row>
    <row r="1024" spans="10:12" x14ac:dyDescent="0.45">
      <c r="J1024">
        <v>-7235.7780000000002</v>
      </c>
      <c r="K1024">
        <v>999935</v>
      </c>
      <c r="L1024">
        <v>2882</v>
      </c>
    </row>
    <row r="1025" spans="10:12" x14ac:dyDescent="0.45">
      <c r="J1025">
        <v>-7235.7780000000002</v>
      </c>
      <c r="K1025">
        <v>142946</v>
      </c>
      <c r="L1025">
        <v>1612</v>
      </c>
    </row>
    <row r="1026" spans="10:12" x14ac:dyDescent="0.45">
      <c r="J1026">
        <v>-7238.1279999999997</v>
      </c>
      <c r="K1026">
        <v>381863</v>
      </c>
      <c r="L1026">
        <v>4537</v>
      </c>
    </row>
    <row r="1027" spans="10:12" x14ac:dyDescent="0.45">
      <c r="J1027">
        <v>-7238.1279999999997</v>
      </c>
      <c r="K1027">
        <v>971278</v>
      </c>
      <c r="L1027">
        <v>2094</v>
      </c>
    </row>
    <row r="1028" spans="10:12" x14ac:dyDescent="0.45">
      <c r="J1028">
        <v>-7238.1279999999997</v>
      </c>
      <c r="K1028">
        <v>895153</v>
      </c>
      <c r="L1028">
        <v>4143</v>
      </c>
    </row>
    <row r="1029" spans="10:12" x14ac:dyDescent="0.45">
      <c r="J1029">
        <v>-7238.7489999999998</v>
      </c>
      <c r="K1029">
        <v>702449</v>
      </c>
      <c r="L1029">
        <v>3161</v>
      </c>
    </row>
    <row r="1030" spans="10:12" x14ac:dyDescent="0.45">
      <c r="J1030">
        <v>-7238.7489999999998</v>
      </c>
      <c r="K1030">
        <v>690314</v>
      </c>
      <c r="L1030">
        <v>1128</v>
      </c>
    </row>
    <row r="1031" spans="10:12" x14ac:dyDescent="0.45">
      <c r="J1031">
        <v>-7238.7489999999998</v>
      </c>
      <c r="K1031">
        <v>310591</v>
      </c>
      <c r="L1031">
        <v>4901</v>
      </c>
    </row>
    <row r="1032" spans="10:12" x14ac:dyDescent="0.45">
      <c r="J1032">
        <v>-7238.7489999999998</v>
      </c>
      <c r="K1032">
        <v>769461</v>
      </c>
      <c r="L1032">
        <v>3606</v>
      </c>
    </row>
    <row r="1033" spans="10:12" x14ac:dyDescent="0.45">
      <c r="J1033">
        <v>-7238.7489999999998</v>
      </c>
      <c r="K1033">
        <v>830570</v>
      </c>
      <c r="L1033">
        <v>369</v>
      </c>
    </row>
    <row r="1034" spans="10:12" x14ac:dyDescent="0.45">
      <c r="J1034">
        <v>-7240.4489999999996</v>
      </c>
      <c r="K1034">
        <v>104055</v>
      </c>
      <c r="L1034">
        <v>3224</v>
      </c>
    </row>
    <row r="1035" spans="10:12" x14ac:dyDescent="0.45">
      <c r="J1035">
        <v>-7240.4489999999996</v>
      </c>
      <c r="K1035">
        <v>824126</v>
      </c>
      <c r="L1035">
        <v>287</v>
      </c>
    </row>
    <row r="1036" spans="10:12" x14ac:dyDescent="0.45">
      <c r="J1036">
        <v>-7240.4489999999996</v>
      </c>
      <c r="K1036">
        <v>66600</v>
      </c>
      <c r="L1036">
        <v>3186</v>
      </c>
    </row>
    <row r="1037" spans="10:12" x14ac:dyDescent="0.45">
      <c r="J1037">
        <v>-7240.4489999999996</v>
      </c>
      <c r="K1037">
        <v>917267</v>
      </c>
      <c r="L1037">
        <v>3731</v>
      </c>
    </row>
    <row r="1038" spans="10:12" x14ac:dyDescent="0.45">
      <c r="J1038">
        <v>-7240.4489999999996</v>
      </c>
      <c r="K1038">
        <v>784664</v>
      </c>
      <c r="L1038">
        <v>75</v>
      </c>
    </row>
    <row r="1039" spans="10:12" x14ac:dyDescent="0.45">
      <c r="J1039">
        <v>-7240.4489999999996</v>
      </c>
      <c r="K1039">
        <v>146900</v>
      </c>
      <c r="L1039">
        <v>391</v>
      </c>
    </row>
    <row r="1040" spans="10:12" x14ac:dyDescent="0.45">
      <c r="J1040">
        <v>-7240.4489999999996</v>
      </c>
      <c r="K1040">
        <v>686482</v>
      </c>
      <c r="L1040">
        <v>215</v>
      </c>
    </row>
    <row r="1041" spans="10:12" x14ac:dyDescent="0.45">
      <c r="J1041">
        <v>-7240.4489999999996</v>
      </c>
      <c r="K1041">
        <v>320864</v>
      </c>
      <c r="L1041">
        <v>2078</v>
      </c>
    </row>
    <row r="1042" spans="10:12" x14ac:dyDescent="0.45">
      <c r="J1042">
        <v>-7240.4489999999996</v>
      </c>
      <c r="K1042">
        <v>697433</v>
      </c>
      <c r="L1042">
        <v>3626</v>
      </c>
    </row>
    <row r="1043" spans="10:12" x14ac:dyDescent="0.45">
      <c r="J1043">
        <v>-7240.4489999999996</v>
      </c>
      <c r="K1043">
        <v>464143</v>
      </c>
      <c r="L1043">
        <v>3302</v>
      </c>
    </row>
    <row r="1044" spans="10:12" x14ac:dyDescent="0.45">
      <c r="J1044">
        <v>-7240.4489999999996</v>
      </c>
      <c r="K1044">
        <v>563584</v>
      </c>
      <c r="L1044">
        <v>657</v>
      </c>
    </row>
    <row r="1045" spans="10:12" x14ac:dyDescent="0.45">
      <c r="J1045">
        <v>-7240.4489999999996</v>
      </c>
      <c r="K1045">
        <v>512403</v>
      </c>
      <c r="L1045">
        <v>719</v>
      </c>
    </row>
    <row r="1046" spans="10:12" x14ac:dyDescent="0.45">
      <c r="J1046">
        <v>-7240.4489999999996</v>
      </c>
      <c r="K1046">
        <v>661264</v>
      </c>
      <c r="L1046">
        <v>1181</v>
      </c>
    </row>
    <row r="1047" spans="10:12" x14ac:dyDescent="0.45">
      <c r="J1047">
        <v>-7240.4489999999996</v>
      </c>
      <c r="K1047">
        <v>418325</v>
      </c>
      <c r="L1047">
        <v>4769</v>
      </c>
    </row>
    <row r="1048" spans="10:12" x14ac:dyDescent="0.45">
      <c r="J1048">
        <v>-7240.4489999999996</v>
      </c>
      <c r="K1048">
        <v>932960</v>
      </c>
      <c r="L1048">
        <v>2369</v>
      </c>
    </row>
    <row r="1049" spans="10:12" x14ac:dyDescent="0.45">
      <c r="J1049">
        <v>-7240.4489999999996</v>
      </c>
      <c r="K1049">
        <v>735406</v>
      </c>
      <c r="L1049">
        <v>4759</v>
      </c>
    </row>
    <row r="1050" spans="10:12" x14ac:dyDescent="0.45">
      <c r="J1050">
        <v>-7240.4489999999996</v>
      </c>
      <c r="K1050">
        <v>415872</v>
      </c>
      <c r="L1050">
        <v>4685</v>
      </c>
    </row>
    <row r="1051" spans="10:12" x14ac:dyDescent="0.45">
      <c r="J1051">
        <v>-7240.4489999999996</v>
      </c>
      <c r="K1051">
        <v>777504</v>
      </c>
      <c r="L1051">
        <v>2190</v>
      </c>
    </row>
    <row r="1052" spans="10:12" x14ac:dyDescent="0.45">
      <c r="J1052">
        <v>-7240.4489999999996</v>
      </c>
      <c r="K1052">
        <v>280543</v>
      </c>
      <c r="L1052">
        <v>3450</v>
      </c>
    </row>
    <row r="1053" spans="10:12" x14ac:dyDescent="0.45">
      <c r="J1053">
        <v>-7240.4489999999996</v>
      </c>
      <c r="K1053">
        <v>139885</v>
      </c>
      <c r="L1053">
        <v>2128</v>
      </c>
    </row>
    <row r="1054" spans="10:12" x14ac:dyDescent="0.45">
      <c r="J1054">
        <v>-7240.4489999999996</v>
      </c>
      <c r="K1054">
        <v>977507</v>
      </c>
      <c r="L1054">
        <v>1716</v>
      </c>
    </row>
    <row r="1055" spans="10:12" x14ac:dyDescent="0.45">
      <c r="J1055">
        <v>-7240.4489999999996</v>
      </c>
      <c r="K1055">
        <v>290171</v>
      </c>
      <c r="L1055">
        <v>3413</v>
      </c>
    </row>
    <row r="1056" spans="10:12" x14ac:dyDescent="0.45">
      <c r="J1056">
        <v>-7240.4489999999996</v>
      </c>
      <c r="K1056">
        <v>550967</v>
      </c>
      <c r="L1056">
        <v>4736</v>
      </c>
    </row>
    <row r="1057" spans="10:12" x14ac:dyDescent="0.45">
      <c r="J1057">
        <v>-7240.4489999999996</v>
      </c>
      <c r="K1057">
        <v>139330</v>
      </c>
      <c r="L1057">
        <v>4828</v>
      </c>
    </row>
    <row r="1058" spans="10:12" x14ac:dyDescent="0.45">
      <c r="J1058">
        <v>-7240.4489999999996</v>
      </c>
      <c r="K1058">
        <v>608763</v>
      </c>
      <c r="L1058">
        <v>3918</v>
      </c>
    </row>
    <row r="1059" spans="10:12" x14ac:dyDescent="0.45">
      <c r="J1059">
        <v>-7240.4489999999996</v>
      </c>
      <c r="K1059">
        <v>170768</v>
      </c>
      <c r="L1059">
        <v>1464</v>
      </c>
    </row>
    <row r="1060" spans="10:12" x14ac:dyDescent="0.45">
      <c r="J1060">
        <v>-7240.4489999999996</v>
      </c>
      <c r="K1060">
        <v>463232</v>
      </c>
      <c r="L1060">
        <v>3141</v>
      </c>
    </row>
    <row r="1061" spans="10:12" x14ac:dyDescent="0.45">
      <c r="J1061">
        <v>-7240.4489999999996</v>
      </c>
      <c r="K1061">
        <v>436639</v>
      </c>
      <c r="L1061">
        <v>2645</v>
      </c>
    </row>
    <row r="1062" spans="10:12" x14ac:dyDescent="0.45">
      <c r="J1062">
        <v>-7240.4489999999996</v>
      </c>
      <c r="K1062">
        <v>150531</v>
      </c>
      <c r="L1062">
        <v>154</v>
      </c>
    </row>
    <row r="1063" spans="10:12" x14ac:dyDescent="0.45">
      <c r="J1063">
        <v>-7240.7610000000004</v>
      </c>
      <c r="K1063">
        <v>327927</v>
      </c>
      <c r="L1063">
        <v>908</v>
      </c>
    </row>
    <row r="1064" spans="10:12" x14ac:dyDescent="0.45">
      <c r="J1064">
        <v>-7240.7610000000004</v>
      </c>
      <c r="K1064">
        <v>320751</v>
      </c>
      <c r="L1064">
        <v>4307</v>
      </c>
    </row>
    <row r="1065" spans="10:12" x14ac:dyDescent="0.45">
      <c r="J1065">
        <v>-7240.7610000000004</v>
      </c>
      <c r="K1065">
        <v>168762</v>
      </c>
      <c r="L1065">
        <v>200</v>
      </c>
    </row>
    <row r="1066" spans="10:12" x14ac:dyDescent="0.45">
      <c r="J1066">
        <v>-7240.7610000000004</v>
      </c>
      <c r="K1066">
        <v>309523</v>
      </c>
      <c r="L1066">
        <v>3620</v>
      </c>
    </row>
    <row r="1067" spans="10:12" x14ac:dyDescent="0.45">
      <c r="J1067">
        <v>-7240.7610000000004</v>
      </c>
      <c r="K1067">
        <v>132836</v>
      </c>
      <c r="L1067">
        <v>3669</v>
      </c>
    </row>
    <row r="1068" spans="10:12" x14ac:dyDescent="0.45">
      <c r="J1068">
        <v>-7240.7610000000004</v>
      </c>
      <c r="K1068">
        <v>261045</v>
      </c>
      <c r="L1068">
        <v>3155</v>
      </c>
    </row>
    <row r="1069" spans="10:12" x14ac:dyDescent="0.45">
      <c r="J1069">
        <v>-7240.7610000000004</v>
      </c>
      <c r="K1069">
        <v>398323</v>
      </c>
      <c r="L1069">
        <v>3723</v>
      </c>
    </row>
    <row r="1070" spans="10:12" x14ac:dyDescent="0.45">
      <c r="J1070">
        <v>-7240.7610000000004</v>
      </c>
      <c r="K1070">
        <v>3881</v>
      </c>
      <c r="L1070">
        <v>4703</v>
      </c>
    </row>
    <row r="1071" spans="10:12" x14ac:dyDescent="0.45">
      <c r="J1071">
        <v>-7240.7610000000004</v>
      </c>
      <c r="K1071">
        <v>347222</v>
      </c>
      <c r="L1071">
        <v>533</v>
      </c>
    </row>
    <row r="1072" spans="10:12" x14ac:dyDescent="0.45">
      <c r="J1072">
        <v>-7240.7610000000004</v>
      </c>
      <c r="K1072">
        <v>262922</v>
      </c>
      <c r="L1072">
        <v>4682</v>
      </c>
    </row>
    <row r="1073" spans="10:12" x14ac:dyDescent="0.45">
      <c r="J1073">
        <v>-7240.7610000000004</v>
      </c>
      <c r="K1073">
        <v>262922</v>
      </c>
      <c r="L1073">
        <v>1914</v>
      </c>
    </row>
    <row r="1074" spans="10:12" x14ac:dyDescent="0.45">
      <c r="J1074">
        <v>-7240.7610000000004</v>
      </c>
      <c r="K1074">
        <v>301105</v>
      </c>
      <c r="L1074">
        <v>4652</v>
      </c>
    </row>
    <row r="1075" spans="10:12" x14ac:dyDescent="0.45">
      <c r="J1075">
        <v>-7240.7610000000004</v>
      </c>
      <c r="K1075">
        <v>709486</v>
      </c>
      <c r="L1075">
        <v>4561</v>
      </c>
    </row>
    <row r="1076" spans="10:12" x14ac:dyDescent="0.45">
      <c r="J1076">
        <v>-7240.7610000000004</v>
      </c>
      <c r="K1076">
        <v>592043</v>
      </c>
      <c r="L1076">
        <v>1090</v>
      </c>
    </row>
    <row r="1077" spans="10:12" x14ac:dyDescent="0.45">
      <c r="J1077">
        <v>-7240.7610000000004</v>
      </c>
      <c r="K1077">
        <v>651337</v>
      </c>
      <c r="L1077">
        <v>2772</v>
      </c>
    </row>
    <row r="1078" spans="10:12" x14ac:dyDescent="0.45">
      <c r="J1078">
        <v>-7240.7610000000004</v>
      </c>
      <c r="K1078">
        <v>229452</v>
      </c>
      <c r="L1078">
        <v>3718</v>
      </c>
    </row>
    <row r="1079" spans="10:12" x14ac:dyDescent="0.45">
      <c r="J1079">
        <v>-7240.7610000000004</v>
      </c>
      <c r="K1079">
        <v>762088</v>
      </c>
      <c r="L1079">
        <v>4099</v>
      </c>
    </row>
    <row r="1080" spans="10:12" x14ac:dyDescent="0.45">
      <c r="J1080">
        <v>-7240.7610000000004</v>
      </c>
      <c r="K1080">
        <v>752476</v>
      </c>
      <c r="L1080">
        <v>614</v>
      </c>
    </row>
    <row r="1081" spans="10:12" x14ac:dyDescent="0.45">
      <c r="J1081">
        <v>-7240.7610000000004</v>
      </c>
      <c r="K1081">
        <v>835521</v>
      </c>
      <c r="L1081">
        <v>4228</v>
      </c>
    </row>
    <row r="1082" spans="10:12" x14ac:dyDescent="0.45">
      <c r="J1082">
        <v>-7240.7610000000004</v>
      </c>
      <c r="K1082">
        <v>830416</v>
      </c>
      <c r="L1082">
        <v>2120</v>
      </c>
    </row>
    <row r="1083" spans="10:12" x14ac:dyDescent="0.45">
      <c r="J1083">
        <v>-7240.7610000000004</v>
      </c>
      <c r="K1083">
        <v>91793</v>
      </c>
      <c r="L1083">
        <v>2862</v>
      </c>
    </row>
    <row r="1084" spans="10:12" x14ac:dyDescent="0.45">
      <c r="J1084">
        <v>-7240.7610000000004</v>
      </c>
      <c r="K1084">
        <v>318388</v>
      </c>
      <c r="L1084">
        <v>2196</v>
      </c>
    </row>
    <row r="1085" spans="10:12" x14ac:dyDescent="0.45">
      <c r="J1085">
        <v>-7240.7610000000004</v>
      </c>
      <c r="K1085">
        <v>200506</v>
      </c>
      <c r="L1085">
        <v>3391</v>
      </c>
    </row>
    <row r="1086" spans="10:12" x14ac:dyDescent="0.45">
      <c r="J1086">
        <v>-7240.7610000000004</v>
      </c>
      <c r="K1086">
        <v>189851</v>
      </c>
      <c r="L1086">
        <v>4895</v>
      </c>
    </row>
    <row r="1087" spans="10:12" x14ac:dyDescent="0.45">
      <c r="J1087">
        <v>-7240.7610000000004</v>
      </c>
      <c r="K1087">
        <v>395865</v>
      </c>
      <c r="L1087">
        <v>2451</v>
      </c>
    </row>
    <row r="1088" spans="10:12" x14ac:dyDescent="0.45">
      <c r="J1088">
        <v>-7240.7610000000004</v>
      </c>
      <c r="K1088">
        <v>49293</v>
      </c>
      <c r="L1088">
        <v>707</v>
      </c>
    </row>
    <row r="1089" spans="10:12" x14ac:dyDescent="0.45">
      <c r="J1089">
        <v>-7240.7610000000004</v>
      </c>
      <c r="K1089">
        <v>276392</v>
      </c>
      <c r="L1089">
        <v>2927</v>
      </c>
    </row>
    <row r="1090" spans="10:12" x14ac:dyDescent="0.45">
      <c r="J1090">
        <v>-7240.7610000000004</v>
      </c>
      <c r="K1090">
        <v>625147</v>
      </c>
      <c r="L1090">
        <v>2538</v>
      </c>
    </row>
    <row r="1091" spans="10:12" x14ac:dyDescent="0.45">
      <c r="J1091">
        <v>-7240.7610000000004</v>
      </c>
      <c r="K1091">
        <v>228496</v>
      </c>
      <c r="L1091">
        <v>4209</v>
      </c>
    </row>
    <row r="1092" spans="10:12" x14ac:dyDescent="0.45">
      <c r="J1092">
        <v>-7240.7610000000004</v>
      </c>
      <c r="K1092">
        <v>489524</v>
      </c>
      <c r="L1092">
        <v>3395</v>
      </c>
    </row>
    <row r="1093" spans="10:12" x14ac:dyDescent="0.45">
      <c r="J1093">
        <v>-7240.7610000000004</v>
      </c>
      <c r="K1093">
        <v>793674</v>
      </c>
      <c r="L1093">
        <v>2413</v>
      </c>
    </row>
    <row r="1094" spans="10:12" x14ac:dyDescent="0.45">
      <c r="J1094">
        <v>-7240.7610000000004</v>
      </c>
      <c r="K1094">
        <v>420002</v>
      </c>
      <c r="L1094">
        <v>2011</v>
      </c>
    </row>
    <row r="1095" spans="10:12" x14ac:dyDescent="0.45">
      <c r="J1095">
        <v>-7240.7610000000004</v>
      </c>
      <c r="K1095">
        <v>896153</v>
      </c>
      <c r="L1095">
        <v>1265</v>
      </c>
    </row>
    <row r="1096" spans="10:12" x14ac:dyDescent="0.45">
      <c r="J1096">
        <v>-7240.7610000000004</v>
      </c>
      <c r="K1096">
        <v>433197</v>
      </c>
      <c r="L1096">
        <v>2364</v>
      </c>
    </row>
    <row r="1097" spans="10:12" x14ac:dyDescent="0.45">
      <c r="J1097">
        <v>-7240.7610000000004</v>
      </c>
      <c r="K1097">
        <v>855696</v>
      </c>
      <c r="L1097">
        <v>2357</v>
      </c>
    </row>
    <row r="1098" spans="10:12" x14ac:dyDescent="0.45">
      <c r="J1098">
        <v>-7240.7610000000004</v>
      </c>
      <c r="K1098">
        <v>939470</v>
      </c>
      <c r="L1098">
        <v>3383</v>
      </c>
    </row>
    <row r="1099" spans="10:12" x14ac:dyDescent="0.45">
      <c r="J1099">
        <v>-7240.7610000000004</v>
      </c>
      <c r="K1099">
        <v>399109</v>
      </c>
      <c r="L1099">
        <v>4375</v>
      </c>
    </row>
    <row r="1100" spans="10:12" x14ac:dyDescent="0.45">
      <c r="J1100">
        <v>-7240.7610000000004</v>
      </c>
      <c r="K1100">
        <v>738293</v>
      </c>
      <c r="L1100">
        <v>2836</v>
      </c>
    </row>
    <row r="1101" spans="10:12" x14ac:dyDescent="0.45">
      <c r="J1101">
        <v>-7240.7610000000004</v>
      </c>
      <c r="K1101">
        <v>971444</v>
      </c>
      <c r="L1101">
        <v>3533</v>
      </c>
    </row>
    <row r="1102" spans="10:12" x14ac:dyDescent="0.45">
      <c r="J1102">
        <v>-7240.7610000000004</v>
      </c>
      <c r="K1102">
        <v>182256</v>
      </c>
      <c r="L1102">
        <v>3481</v>
      </c>
    </row>
    <row r="1103" spans="10:12" x14ac:dyDescent="0.45">
      <c r="J1103">
        <v>-7240.7610000000004</v>
      </c>
      <c r="K1103">
        <v>640602</v>
      </c>
      <c r="L1103">
        <v>2778</v>
      </c>
    </row>
    <row r="1104" spans="10:12" x14ac:dyDescent="0.45">
      <c r="J1104">
        <v>-7240.7610000000004</v>
      </c>
      <c r="K1104">
        <v>745490</v>
      </c>
      <c r="L1104">
        <v>2960</v>
      </c>
    </row>
    <row r="1105" spans="10:12" x14ac:dyDescent="0.45">
      <c r="J1105">
        <v>-7240.7610000000004</v>
      </c>
      <c r="K1105">
        <v>200463</v>
      </c>
      <c r="L1105">
        <v>1826</v>
      </c>
    </row>
    <row r="1106" spans="10:12" x14ac:dyDescent="0.45">
      <c r="J1106">
        <v>-7240.7610000000004</v>
      </c>
      <c r="K1106">
        <v>525403</v>
      </c>
      <c r="L1106">
        <v>1184</v>
      </c>
    </row>
    <row r="1107" spans="10:12" x14ac:dyDescent="0.45">
      <c r="J1107">
        <v>-7240.7610000000004</v>
      </c>
      <c r="K1107">
        <v>199639</v>
      </c>
      <c r="L1107">
        <v>1094</v>
      </c>
    </row>
    <row r="1108" spans="10:12" x14ac:dyDescent="0.45">
      <c r="J1108">
        <v>-7240.7610000000004</v>
      </c>
      <c r="K1108">
        <v>662989</v>
      </c>
      <c r="L1108">
        <v>4919</v>
      </c>
    </row>
    <row r="1109" spans="10:12" x14ac:dyDescent="0.45">
      <c r="J1109">
        <v>-7240.7610000000004</v>
      </c>
      <c r="K1109">
        <v>738551</v>
      </c>
      <c r="L1109">
        <v>1214</v>
      </c>
    </row>
    <row r="1110" spans="10:12" x14ac:dyDescent="0.45">
      <c r="J1110">
        <v>-7240.7610000000004</v>
      </c>
      <c r="K1110">
        <v>659832</v>
      </c>
      <c r="L1110">
        <v>754</v>
      </c>
    </row>
    <row r="1111" spans="10:12" x14ac:dyDescent="0.45">
      <c r="J1111">
        <v>-7240.7610000000004</v>
      </c>
      <c r="K1111">
        <v>800662</v>
      </c>
      <c r="L1111">
        <v>2352</v>
      </c>
    </row>
    <row r="1112" spans="10:12" x14ac:dyDescent="0.45">
      <c r="J1112">
        <v>-7240.7610000000004</v>
      </c>
      <c r="K1112">
        <v>341041</v>
      </c>
      <c r="L1112">
        <v>34</v>
      </c>
    </row>
    <row r="1113" spans="10:12" x14ac:dyDescent="0.45">
      <c r="J1113">
        <v>-7240.7610000000004</v>
      </c>
      <c r="K1113">
        <v>953647</v>
      </c>
      <c r="L1113">
        <v>4244</v>
      </c>
    </row>
    <row r="1114" spans="10:12" x14ac:dyDescent="0.45">
      <c r="J1114">
        <v>-7240.7610000000004</v>
      </c>
      <c r="K1114">
        <v>902202</v>
      </c>
      <c r="L1114">
        <v>2911</v>
      </c>
    </row>
    <row r="1115" spans="10:12" x14ac:dyDescent="0.45">
      <c r="J1115">
        <v>-7240.7610000000004</v>
      </c>
      <c r="K1115">
        <v>299996</v>
      </c>
      <c r="L1115">
        <v>1853</v>
      </c>
    </row>
    <row r="1116" spans="10:12" x14ac:dyDescent="0.45">
      <c r="J1116">
        <v>-7240.7610000000004</v>
      </c>
      <c r="K1116">
        <v>30098</v>
      </c>
      <c r="L1116">
        <v>209</v>
      </c>
    </row>
    <row r="1117" spans="10:12" x14ac:dyDescent="0.45">
      <c r="J1117">
        <v>-7264.1220000000003</v>
      </c>
      <c r="K1117">
        <v>735618</v>
      </c>
      <c r="L1117">
        <v>4055</v>
      </c>
    </row>
    <row r="1118" spans="10:12" x14ac:dyDescent="0.45">
      <c r="J1118">
        <v>-7264.1220000000003</v>
      </c>
      <c r="K1118">
        <v>931841</v>
      </c>
      <c r="L1118">
        <v>2724</v>
      </c>
    </row>
    <row r="1119" spans="10:12" x14ac:dyDescent="0.45">
      <c r="J1119">
        <v>-7264.1220000000003</v>
      </c>
      <c r="K1119">
        <v>815575</v>
      </c>
      <c r="L1119">
        <v>1593</v>
      </c>
    </row>
    <row r="1120" spans="10:12" x14ac:dyDescent="0.45">
      <c r="J1120">
        <v>-7264.1220000000003</v>
      </c>
      <c r="K1120">
        <v>199491</v>
      </c>
      <c r="L1120">
        <v>1364</v>
      </c>
    </row>
    <row r="1121" spans="10:12" x14ac:dyDescent="0.45">
      <c r="J1121">
        <v>-7264.1220000000003</v>
      </c>
      <c r="K1121">
        <v>750625</v>
      </c>
      <c r="L1121">
        <v>3509</v>
      </c>
    </row>
    <row r="1122" spans="10:12" x14ac:dyDescent="0.45">
      <c r="J1122">
        <v>-7264.1220000000003</v>
      </c>
      <c r="K1122">
        <v>115933</v>
      </c>
      <c r="L1122">
        <v>4274</v>
      </c>
    </row>
    <row r="1123" spans="10:12" x14ac:dyDescent="0.45">
      <c r="J1123">
        <v>-7264.1220000000003</v>
      </c>
      <c r="K1123">
        <v>763134</v>
      </c>
      <c r="L1123">
        <v>4903</v>
      </c>
    </row>
    <row r="1124" spans="10:12" x14ac:dyDescent="0.45">
      <c r="J1124">
        <v>-7264.1220000000003</v>
      </c>
      <c r="K1124">
        <v>280721</v>
      </c>
      <c r="L1124">
        <v>2118</v>
      </c>
    </row>
    <row r="1125" spans="10:12" x14ac:dyDescent="0.45">
      <c r="J1125">
        <v>-7264.1220000000003</v>
      </c>
      <c r="K1125">
        <v>525519</v>
      </c>
      <c r="L1125">
        <v>4053</v>
      </c>
    </row>
    <row r="1126" spans="10:12" x14ac:dyDescent="0.45">
      <c r="J1126">
        <v>-7264.1220000000003</v>
      </c>
      <c r="K1126">
        <v>945065</v>
      </c>
      <c r="L1126">
        <v>255</v>
      </c>
    </row>
    <row r="1127" spans="10:12" x14ac:dyDescent="0.45">
      <c r="J1127">
        <v>-7264.1220000000003</v>
      </c>
      <c r="K1127">
        <v>535303</v>
      </c>
      <c r="L1127">
        <v>923</v>
      </c>
    </row>
    <row r="1128" spans="10:12" x14ac:dyDescent="0.45">
      <c r="J1128">
        <v>-7264.1220000000003</v>
      </c>
      <c r="K1128">
        <v>995648</v>
      </c>
      <c r="L1128">
        <v>936</v>
      </c>
    </row>
    <row r="1129" spans="10:12" x14ac:dyDescent="0.45">
      <c r="J1129">
        <v>-7264.1220000000003</v>
      </c>
      <c r="K1129">
        <v>518162</v>
      </c>
      <c r="L1129">
        <v>1611</v>
      </c>
    </row>
    <row r="1130" spans="10:12" x14ac:dyDescent="0.45">
      <c r="J1130">
        <v>-7264.1220000000003</v>
      </c>
      <c r="K1130">
        <v>551762</v>
      </c>
      <c r="L1130">
        <v>4002</v>
      </c>
    </row>
    <row r="1131" spans="10:12" x14ac:dyDescent="0.45">
      <c r="J1131">
        <v>-7264.1220000000003</v>
      </c>
      <c r="K1131">
        <v>949412</v>
      </c>
      <c r="L1131">
        <v>4952</v>
      </c>
    </row>
    <row r="1132" spans="10:12" x14ac:dyDescent="0.45">
      <c r="J1132">
        <v>-7264.1220000000003</v>
      </c>
      <c r="K1132">
        <v>988537</v>
      </c>
      <c r="L1132">
        <v>1980</v>
      </c>
    </row>
    <row r="1133" spans="10:12" x14ac:dyDescent="0.45">
      <c r="J1133">
        <v>-7264.1220000000003</v>
      </c>
      <c r="K1133">
        <v>3608</v>
      </c>
      <c r="L1133">
        <v>4869</v>
      </c>
    </row>
    <row r="1134" spans="10:12" x14ac:dyDescent="0.45">
      <c r="J1134">
        <v>-7264.1220000000003</v>
      </c>
      <c r="K1134">
        <v>512370</v>
      </c>
      <c r="L1134">
        <v>4175</v>
      </c>
    </row>
    <row r="1135" spans="10:12" x14ac:dyDescent="0.45">
      <c r="J1135">
        <v>-7264.1220000000003</v>
      </c>
      <c r="K1135">
        <v>848777</v>
      </c>
      <c r="L1135">
        <v>4364</v>
      </c>
    </row>
    <row r="1136" spans="10:12" x14ac:dyDescent="0.45">
      <c r="J1136">
        <v>-7264.1220000000003</v>
      </c>
      <c r="K1136">
        <v>106529</v>
      </c>
      <c r="L1136">
        <v>3767</v>
      </c>
    </row>
    <row r="1137" spans="10:12" x14ac:dyDescent="0.45">
      <c r="J1137">
        <v>-7264.1220000000003</v>
      </c>
      <c r="K1137">
        <v>711214</v>
      </c>
      <c r="L1137">
        <v>1194</v>
      </c>
    </row>
    <row r="1138" spans="10:12" x14ac:dyDescent="0.45">
      <c r="J1138">
        <v>-7264.1220000000003</v>
      </c>
      <c r="K1138">
        <v>95387</v>
      </c>
      <c r="L1138">
        <v>2651</v>
      </c>
    </row>
    <row r="1139" spans="10:12" x14ac:dyDescent="0.45">
      <c r="J1139">
        <v>-7264.1220000000003</v>
      </c>
      <c r="K1139">
        <v>945083</v>
      </c>
      <c r="L1139">
        <v>1842</v>
      </c>
    </row>
    <row r="1140" spans="10:12" x14ac:dyDescent="0.45">
      <c r="J1140">
        <v>-7264.1220000000003</v>
      </c>
      <c r="K1140">
        <v>820977</v>
      </c>
      <c r="L1140">
        <v>776</v>
      </c>
    </row>
    <row r="1141" spans="10:12" x14ac:dyDescent="0.45">
      <c r="J1141">
        <v>-7264.1220000000003</v>
      </c>
      <c r="K1141">
        <v>84013</v>
      </c>
      <c r="L1141">
        <v>598</v>
      </c>
    </row>
    <row r="1142" spans="10:12" x14ac:dyDescent="0.45">
      <c r="J1142">
        <v>-7264.1220000000003</v>
      </c>
      <c r="K1142">
        <v>847658</v>
      </c>
      <c r="L1142">
        <v>2803</v>
      </c>
    </row>
    <row r="1143" spans="10:12" x14ac:dyDescent="0.45">
      <c r="J1143">
        <v>-7264.1220000000003</v>
      </c>
      <c r="K1143">
        <v>171931</v>
      </c>
      <c r="L1143">
        <v>2257</v>
      </c>
    </row>
    <row r="1144" spans="10:12" x14ac:dyDescent="0.45">
      <c r="J1144">
        <v>-7264.1220000000003</v>
      </c>
      <c r="K1144">
        <v>330591</v>
      </c>
      <c r="L1144">
        <v>2510</v>
      </c>
    </row>
    <row r="1145" spans="10:12" x14ac:dyDescent="0.45">
      <c r="J1145">
        <v>-7264.1220000000003</v>
      </c>
      <c r="K1145">
        <v>552272</v>
      </c>
      <c r="L1145">
        <v>654</v>
      </c>
    </row>
    <row r="1146" spans="10:12" x14ac:dyDescent="0.45">
      <c r="J1146">
        <v>-7264.1220000000003</v>
      </c>
      <c r="K1146">
        <v>332917</v>
      </c>
      <c r="L1146">
        <v>3212</v>
      </c>
    </row>
    <row r="1147" spans="10:12" x14ac:dyDescent="0.45">
      <c r="J1147">
        <v>-7264.1220000000003</v>
      </c>
      <c r="K1147">
        <v>690596</v>
      </c>
      <c r="L1147">
        <v>858</v>
      </c>
    </row>
    <row r="1148" spans="10:12" x14ac:dyDescent="0.45">
      <c r="J1148">
        <v>-7264.1220000000003</v>
      </c>
      <c r="K1148">
        <v>608451</v>
      </c>
      <c r="L1148">
        <v>2248</v>
      </c>
    </row>
    <row r="1149" spans="10:12" x14ac:dyDescent="0.45">
      <c r="J1149">
        <v>-7264.1220000000003</v>
      </c>
      <c r="K1149">
        <v>475130</v>
      </c>
      <c r="L1149">
        <v>2680</v>
      </c>
    </row>
    <row r="1150" spans="10:12" x14ac:dyDescent="0.45">
      <c r="J1150">
        <v>-7264.1220000000003</v>
      </c>
      <c r="K1150">
        <v>259997</v>
      </c>
      <c r="L1150">
        <v>3449</v>
      </c>
    </row>
    <row r="1151" spans="10:12" x14ac:dyDescent="0.45">
      <c r="J1151">
        <v>-7264.1220000000003</v>
      </c>
      <c r="K1151">
        <v>766178</v>
      </c>
      <c r="L1151">
        <v>1937</v>
      </c>
    </row>
    <row r="1152" spans="10:12" x14ac:dyDescent="0.45">
      <c r="J1152">
        <v>-7264.1220000000003</v>
      </c>
      <c r="K1152">
        <v>62571</v>
      </c>
      <c r="L1152">
        <v>3923</v>
      </c>
    </row>
    <row r="1153" spans="10:12" x14ac:dyDescent="0.45">
      <c r="J1153">
        <v>-7264.1220000000003</v>
      </c>
      <c r="K1153">
        <v>503195</v>
      </c>
      <c r="L1153">
        <v>4213</v>
      </c>
    </row>
    <row r="1154" spans="10:12" x14ac:dyDescent="0.45">
      <c r="J1154">
        <v>-7264.1220000000003</v>
      </c>
      <c r="K1154">
        <v>483369</v>
      </c>
      <c r="L1154">
        <v>270</v>
      </c>
    </row>
    <row r="1155" spans="10:12" x14ac:dyDescent="0.45">
      <c r="J1155">
        <v>-7264.1220000000003</v>
      </c>
      <c r="K1155">
        <v>293349</v>
      </c>
      <c r="L1155">
        <v>2520</v>
      </c>
    </row>
    <row r="1156" spans="10:12" x14ac:dyDescent="0.45">
      <c r="J1156">
        <v>-7264.1220000000003</v>
      </c>
      <c r="K1156">
        <v>371138</v>
      </c>
      <c r="L1156">
        <v>2042</v>
      </c>
    </row>
    <row r="1157" spans="10:12" x14ac:dyDescent="0.45">
      <c r="J1157">
        <v>-7264.1220000000003</v>
      </c>
      <c r="K1157">
        <v>318742</v>
      </c>
      <c r="L1157">
        <v>1812</v>
      </c>
    </row>
    <row r="1158" spans="10:12" x14ac:dyDescent="0.45">
      <c r="J1158">
        <v>-7264.1220000000003</v>
      </c>
      <c r="K1158">
        <v>422103</v>
      </c>
      <c r="L1158">
        <v>62</v>
      </c>
    </row>
    <row r="1159" spans="10:12" x14ac:dyDescent="0.45">
      <c r="J1159">
        <v>-7264.1220000000003</v>
      </c>
      <c r="K1159">
        <v>970936</v>
      </c>
      <c r="L1159">
        <v>4947</v>
      </c>
    </row>
    <row r="1160" spans="10:12" x14ac:dyDescent="0.45">
      <c r="J1160">
        <v>-7264.1220000000003</v>
      </c>
      <c r="K1160">
        <v>701716</v>
      </c>
      <c r="L1160">
        <v>1291</v>
      </c>
    </row>
    <row r="1161" spans="10:12" x14ac:dyDescent="0.45">
      <c r="J1161">
        <v>-7264.1220000000003</v>
      </c>
      <c r="K1161">
        <v>661290</v>
      </c>
      <c r="L1161">
        <v>1376</v>
      </c>
    </row>
    <row r="1162" spans="10:12" x14ac:dyDescent="0.45">
      <c r="J1162">
        <v>-7264.1220000000003</v>
      </c>
      <c r="K1162">
        <v>826112</v>
      </c>
      <c r="L1162">
        <v>3721</v>
      </c>
    </row>
    <row r="1163" spans="10:12" x14ac:dyDescent="0.45">
      <c r="J1163">
        <v>-7264.1220000000003</v>
      </c>
      <c r="K1163">
        <v>414372</v>
      </c>
      <c r="L1163">
        <v>4094</v>
      </c>
    </row>
    <row r="1164" spans="10:12" x14ac:dyDescent="0.45">
      <c r="J1164">
        <v>-7264.1220000000003</v>
      </c>
      <c r="K1164">
        <v>678766</v>
      </c>
      <c r="L1164">
        <v>3130</v>
      </c>
    </row>
    <row r="1165" spans="10:12" x14ac:dyDescent="0.45">
      <c r="J1165">
        <v>-7264.1220000000003</v>
      </c>
      <c r="K1165">
        <v>197223</v>
      </c>
      <c r="L1165">
        <v>332</v>
      </c>
    </row>
    <row r="1166" spans="10:12" x14ac:dyDescent="0.45">
      <c r="J1166">
        <v>-7264.1220000000003</v>
      </c>
      <c r="K1166">
        <v>105748</v>
      </c>
      <c r="L1166">
        <v>2129</v>
      </c>
    </row>
    <row r="1167" spans="10:12" x14ac:dyDescent="0.45">
      <c r="J1167">
        <v>-7264.1220000000003</v>
      </c>
      <c r="K1167">
        <v>238331</v>
      </c>
      <c r="L1167">
        <v>1749</v>
      </c>
    </row>
    <row r="1168" spans="10:12" x14ac:dyDescent="0.45">
      <c r="J1168">
        <v>-7264.1220000000003</v>
      </c>
      <c r="K1168">
        <v>588887</v>
      </c>
      <c r="L1168">
        <v>2025</v>
      </c>
    </row>
    <row r="1169" spans="10:12" x14ac:dyDescent="0.45">
      <c r="J1169">
        <v>-7264.1220000000003</v>
      </c>
      <c r="K1169">
        <v>227563</v>
      </c>
      <c r="L1169">
        <v>63</v>
      </c>
    </row>
    <row r="1170" spans="10:12" x14ac:dyDescent="0.45">
      <c r="J1170">
        <v>-7264.1220000000003</v>
      </c>
      <c r="K1170">
        <v>688966</v>
      </c>
      <c r="L1170">
        <v>4427</v>
      </c>
    </row>
    <row r="1171" spans="10:12" x14ac:dyDescent="0.45">
      <c r="J1171">
        <v>-7264.1220000000003</v>
      </c>
      <c r="K1171">
        <v>781489</v>
      </c>
      <c r="L1171">
        <v>627</v>
      </c>
    </row>
    <row r="1172" spans="10:12" x14ac:dyDescent="0.45">
      <c r="J1172">
        <v>-7264.1220000000003</v>
      </c>
      <c r="K1172">
        <v>690012</v>
      </c>
      <c r="L1172">
        <v>2686</v>
      </c>
    </row>
    <row r="1173" spans="10:12" x14ac:dyDescent="0.45">
      <c r="J1173">
        <v>-7264.1220000000003</v>
      </c>
      <c r="K1173">
        <v>789528</v>
      </c>
      <c r="L1173">
        <v>837</v>
      </c>
    </row>
    <row r="1174" spans="10:12" x14ac:dyDescent="0.45">
      <c r="J1174">
        <v>-7264.1220000000003</v>
      </c>
      <c r="K1174">
        <v>269171</v>
      </c>
      <c r="L1174">
        <v>2307</v>
      </c>
    </row>
    <row r="1175" spans="10:12" x14ac:dyDescent="0.45">
      <c r="J1175">
        <v>-7264.1220000000003</v>
      </c>
      <c r="K1175">
        <v>174809</v>
      </c>
      <c r="L1175">
        <v>2813</v>
      </c>
    </row>
    <row r="1176" spans="10:12" x14ac:dyDescent="0.45">
      <c r="J1176">
        <v>-7264.1220000000003</v>
      </c>
      <c r="K1176">
        <v>352300</v>
      </c>
      <c r="L1176">
        <v>4701</v>
      </c>
    </row>
    <row r="1177" spans="10:12" x14ac:dyDescent="0.45">
      <c r="J1177">
        <v>-7264.1220000000003</v>
      </c>
      <c r="K1177">
        <v>126143</v>
      </c>
      <c r="L1177">
        <v>4397</v>
      </c>
    </row>
    <row r="1178" spans="10:12" x14ac:dyDescent="0.45">
      <c r="J1178">
        <v>-7264.1220000000003</v>
      </c>
      <c r="K1178">
        <v>377504</v>
      </c>
      <c r="L1178">
        <v>294</v>
      </c>
    </row>
    <row r="1179" spans="10:12" x14ac:dyDescent="0.45">
      <c r="J1179">
        <v>-7264.1220000000003</v>
      </c>
      <c r="K1179">
        <v>622173</v>
      </c>
      <c r="L1179">
        <v>992</v>
      </c>
    </row>
    <row r="1180" spans="10:12" x14ac:dyDescent="0.45">
      <c r="J1180">
        <v>-7264.1220000000003</v>
      </c>
      <c r="K1180">
        <v>891605</v>
      </c>
      <c r="L1180">
        <v>3611</v>
      </c>
    </row>
    <row r="1181" spans="10:12" x14ac:dyDescent="0.45">
      <c r="J1181">
        <v>-7264.1220000000003</v>
      </c>
      <c r="K1181">
        <v>261759</v>
      </c>
      <c r="L1181">
        <v>1972</v>
      </c>
    </row>
    <row r="1182" spans="10:12" x14ac:dyDescent="0.45">
      <c r="J1182">
        <v>-7264.1220000000003</v>
      </c>
      <c r="K1182">
        <v>60104</v>
      </c>
      <c r="L1182">
        <v>4627</v>
      </c>
    </row>
    <row r="1183" spans="10:12" x14ac:dyDescent="0.45">
      <c r="J1183">
        <v>-7264.1220000000003</v>
      </c>
      <c r="K1183">
        <v>332986</v>
      </c>
      <c r="L1183">
        <v>1193</v>
      </c>
    </row>
    <row r="1184" spans="10:12" x14ac:dyDescent="0.45">
      <c r="J1184">
        <v>-7264.1220000000003</v>
      </c>
      <c r="K1184">
        <v>575089</v>
      </c>
      <c r="L1184">
        <v>2980</v>
      </c>
    </row>
    <row r="1185" spans="10:12" x14ac:dyDescent="0.45">
      <c r="J1185">
        <v>-7264.1220000000003</v>
      </c>
      <c r="K1185">
        <v>270973</v>
      </c>
      <c r="L1185">
        <v>3355</v>
      </c>
    </row>
    <row r="1186" spans="10:12" x14ac:dyDescent="0.45">
      <c r="J1186">
        <v>-7264.1220000000003</v>
      </c>
      <c r="K1186">
        <v>608460</v>
      </c>
      <c r="L1186">
        <v>244</v>
      </c>
    </row>
    <row r="1187" spans="10:12" x14ac:dyDescent="0.45">
      <c r="J1187">
        <v>-7264.1220000000003</v>
      </c>
      <c r="K1187">
        <v>417002</v>
      </c>
      <c r="L1187">
        <v>1499</v>
      </c>
    </row>
    <row r="1188" spans="10:12" x14ac:dyDescent="0.45">
      <c r="J1188">
        <v>-7264.1220000000003</v>
      </c>
      <c r="K1188">
        <v>476383</v>
      </c>
      <c r="L1188">
        <v>3058</v>
      </c>
    </row>
    <row r="1189" spans="10:12" x14ac:dyDescent="0.45">
      <c r="J1189">
        <v>-7264.1220000000003</v>
      </c>
      <c r="K1189">
        <v>931515</v>
      </c>
      <c r="L1189">
        <v>3462</v>
      </c>
    </row>
    <row r="1190" spans="10:12" x14ac:dyDescent="0.45">
      <c r="J1190">
        <v>-7264.1220000000003</v>
      </c>
      <c r="K1190">
        <v>545628</v>
      </c>
      <c r="L1190">
        <v>2332</v>
      </c>
    </row>
    <row r="1191" spans="10:12" x14ac:dyDescent="0.45">
      <c r="J1191">
        <v>-7264.1220000000003</v>
      </c>
      <c r="K1191">
        <v>65541</v>
      </c>
      <c r="L1191">
        <v>4706</v>
      </c>
    </row>
    <row r="1192" spans="10:12" x14ac:dyDescent="0.45">
      <c r="J1192">
        <v>-7264.1220000000003</v>
      </c>
      <c r="K1192">
        <v>848505</v>
      </c>
      <c r="L1192">
        <v>2799</v>
      </c>
    </row>
    <row r="1193" spans="10:12" x14ac:dyDescent="0.45">
      <c r="J1193">
        <v>-7264.1220000000003</v>
      </c>
      <c r="K1193">
        <v>715356</v>
      </c>
      <c r="L1193">
        <v>2440</v>
      </c>
    </row>
    <row r="1194" spans="10:12" x14ac:dyDescent="0.45">
      <c r="J1194">
        <v>-7264.1220000000003</v>
      </c>
      <c r="K1194">
        <v>476393</v>
      </c>
      <c r="L1194">
        <v>705</v>
      </c>
    </row>
    <row r="1195" spans="10:12" x14ac:dyDescent="0.45">
      <c r="J1195">
        <v>-7264.1220000000003</v>
      </c>
      <c r="K1195">
        <v>15150</v>
      </c>
      <c r="L1195">
        <v>3087</v>
      </c>
    </row>
    <row r="1196" spans="10:12" x14ac:dyDescent="0.45">
      <c r="J1196">
        <v>-7264.1220000000003</v>
      </c>
      <c r="K1196">
        <v>641252</v>
      </c>
      <c r="L1196">
        <v>3455</v>
      </c>
    </row>
    <row r="1197" spans="10:12" x14ac:dyDescent="0.45">
      <c r="J1197">
        <v>-7264.1220000000003</v>
      </c>
      <c r="K1197">
        <v>30166</v>
      </c>
      <c r="L1197">
        <v>1888</v>
      </c>
    </row>
    <row r="1198" spans="10:12" x14ac:dyDescent="0.45">
      <c r="J1198">
        <v>-7264.1220000000003</v>
      </c>
      <c r="K1198">
        <v>225630</v>
      </c>
      <c r="L1198">
        <v>3846</v>
      </c>
    </row>
    <row r="1199" spans="10:12" x14ac:dyDescent="0.45">
      <c r="J1199">
        <v>-7264.1220000000003</v>
      </c>
      <c r="K1199">
        <v>990197</v>
      </c>
      <c r="L1199">
        <v>1055</v>
      </c>
    </row>
    <row r="1200" spans="10:12" x14ac:dyDescent="0.45">
      <c r="J1200">
        <v>-7264.1220000000003</v>
      </c>
      <c r="K1200">
        <v>800836</v>
      </c>
      <c r="L1200">
        <v>4250</v>
      </c>
    </row>
    <row r="1201" spans="10:12" x14ac:dyDescent="0.45">
      <c r="J1201">
        <v>-7264.1220000000003</v>
      </c>
      <c r="K1201">
        <v>999211</v>
      </c>
      <c r="L1201">
        <v>628</v>
      </c>
    </row>
    <row r="1202" spans="10:12" x14ac:dyDescent="0.45">
      <c r="J1202">
        <v>-7264.1220000000003</v>
      </c>
      <c r="K1202">
        <v>889772</v>
      </c>
      <c r="L1202">
        <v>2832</v>
      </c>
    </row>
    <row r="1203" spans="10:12" x14ac:dyDescent="0.45">
      <c r="J1203">
        <v>-7264.1220000000003</v>
      </c>
      <c r="K1203">
        <v>100345</v>
      </c>
      <c r="L1203">
        <v>3123</v>
      </c>
    </row>
    <row r="1204" spans="10:12" x14ac:dyDescent="0.45">
      <c r="J1204">
        <v>-7264.1220000000003</v>
      </c>
      <c r="K1204">
        <v>703</v>
      </c>
      <c r="L1204">
        <v>3033</v>
      </c>
    </row>
    <row r="1205" spans="10:12" x14ac:dyDescent="0.45">
      <c r="J1205">
        <v>-7264.1220000000003</v>
      </c>
      <c r="K1205">
        <v>358688</v>
      </c>
      <c r="L1205">
        <v>1573</v>
      </c>
    </row>
    <row r="1206" spans="10:12" x14ac:dyDescent="0.45">
      <c r="J1206">
        <v>-7264.1220000000003</v>
      </c>
      <c r="K1206">
        <v>920593</v>
      </c>
      <c r="L1206">
        <v>611</v>
      </c>
    </row>
    <row r="1207" spans="10:12" x14ac:dyDescent="0.45">
      <c r="J1207">
        <v>-7264.1220000000003</v>
      </c>
      <c r="K1207">
        <v>438144</v>
      </c>
      <c r="L1207">
        <v>271</v>
      </c>
    </row>
    <row r="1208" spans="10:12" x14ac:dyDescent="0.45">
      <c r="J1208">
        <v>-7264.1220000000003</v>
      </c>
      <c r="K1208">
        <v>232015</v>
      </c>
      <c r="L1208">
        <v>1313</v>
      </c>
    </row>
    <row r="1209" spans="10:12" x14ac:dyDescent="0.45">
      <c r="J1209">
        <v>-7264.1220000000003</v>
      </c>
      <c r="K1209">
        <v>561664</v>
      </c>
      <c r="L1209">
        <v>392</v>
      </c>
    </row>
    <row r="1210" spans="10:12" x14ac:dyDescent="0.45">
      <c r="J1210">
        <v>-7264.1220000000003</v>
      </c>
      <c r="K1210">
        <v>448038</v>
      </c>
      <c r="L1210">
        <v>3979</v>
      </c>
    </row>
    <row r="1211" spans="10:12" x14ac:dyDescent="0.45">
      <c r="J1211">
        <v>-7264.1220000000003</v>
      </c>
      <c r="K1211">
        <v>12814</v>
      </c>
      <c r="L1211">
        <v>4104</v>
      </c>
    </row>
    <row r="1212" spans="10:12" x14ac:dyDescent="0.45">
      <c r="J1212">
        <v>-7264.1220000000003</v>
      </c>
      <c r="K1212">
        <v>359578</v>
      </c>
      <c r="L1212">
        <v>458</v>
      </c>
    </row>
    <row r="1213" spans="10:12" x14ac:dyDescent="0.45">
      <c r="J1213">
        <v>-7264.1220000000003</v>
      </c>
      <c r="K1213">
        <v>414828</v>
      </c>
      <c r="L1213">
        <v>322</v>
      </c>
    </row>
    <row r="1214" spans="10:12" x14ac:dyDescent="0.45">
      <c r="J1214">
        <v>-7264.1220000000003</v>
      </c>
      <c r="K1214">
        <v>725009</v>
      </c>
      <c r="L1214">
        <v>3633</v>
      </c>
    </row>
    <row r="1215" spans="10:12" x14ac:dyDescent="0.45">
      <c r="J1215">
        <v>-7264.1220000000003</v>
      </c>
      <c r="K1215">
        <v>874208</v>
      </c>
      <c r="L1215">
        <v>1860</v>
      </c>
    </row>
    <row r="1216" spans="10:12" x14ac:dyDescent="0.45">
      <c r="J1216">
        <v>-7264.1220000000003</v>
      </c>
      <c r="K1216">
        <v>930654</v>
      </c>
      <c r="L1216">
        <v>1156</v>
      </c>
    </row>
    <row r="1217" spans="10:12" x14ac:dyDescent="0.45">
      <c r="J1217">
        <v>-7264.1220000000003</v>
      </c>
      <c r="K1217">
        <v>149379</v>
      </c>
      <c r="L1217">
        <v>2696</v>
      </c>
    </row>
    <row r="1218" spans="10:12" x14ac:dyDescent="0.45">
      <c r="J1218">
        <v>-7264.1220000000003</v>
      </c>
      <c r="K1218">
        <v>725670</v>
      </c>
      <c r="L1218">
        <v>3837</v>
      </c>
    </row>
    <row r="1219" spans="10:12" x14ac:dyDescent="0.45">
      <c r="J1219">
        <v>-7264.1220000000003</v>
      </c>
      <c r="K1219">
        <v>455410</v>
      </c>
      <c r="L1219">
        <v>4870</v>
      </c>
    </row>
    <row r="1220" spans="10:12" x14ac:dyDescent="0.45">
      <c r="J1220">
        <v>-7264.1220000000003</v>
      </c>
      <c r="K1220">
        <v>455410</v>
      </c>
      <c r="L1220">
        <v>999</v>
      </c>
    </row>
    <row r="1221" spans="10:12" x14ac:dyDescent="0.45">
      <c r="J1221">
        <v>-7264.1220000000003</v>
      </c>
      <c r="K1221">
        <v>282806</v>
      </c>
      <c r="L1221">
        <v>2710</v>
      </c>
    </row>
    <row r="1222" spans="10:12" x14ac:dyDescent="0.45">
      <c r="J1222">
        <v>-7264.1220000000003</v>
      </c>
      <c r="K1222">
        <v>81951</v>
      </c>
      <c r="L1222">
        <v>907</v>
      </c>
    </row>
    <row r="1223" spans="10:12" x14ac:dyDescent="0.45">
      <c r="J1223">
        <v>-7264.1220000000003</v>
      </c>
      <c r="K1223">
        <v>591407</v>
      </c>
      <c r="L1223">
        <v>2906</v>
      </c>
    </row>
    <row r="1224" spans="10:12" x14ac:dyDescent="0.45">
      <c r="J1224">
        <v>-7264.1220000000003</v>
      </c>
      <c r="K1224">
        <v>892012</v>
      </c>
      <c r="L1224">
        <v>2887</v>
      </c>
    </row>
    <row r="1225" spans="10:12" x14ac:dyDescent="0.45">
      <c r="J1225">
        <v>-7264.1220000000003</v>
      </c>
      <c r="K1225">
        <v>368671</v>
      </c>
      <c r="L1225">
        <v>4185</v>
      </c>
    </row>
    <row r="1226" spans="10:12" x14ac:dyDescent="0.45">
      <c r="J1226">
        <v>-7264.1220000000003</v>
      </c>
      <c r="K1226">
        <v>697983</v>
      </c>
      <c r="L1226">
        <v>2256</v>
      </c>
    </row>
    <row r="1227" spans="10:12" x14ac:dyDescent="0.45">
      <c r="J1227">
        <v>-7264.1220000000003</v>
      </c>
      <c r="K1227">
        <v>312587</v>
      </c>
      <c r="L1227">
        <v>775</v>
      </c>
    </row>
    <row r="1228" spans="10:12" x14ac:dyDescent="0.45">
      <c r="J1228">
        <v>-7264.1220000000003</v>
      </c>
      <c r="K1228">
        <v>622568</v>
      </c>
      <c r="L1228">
        <v>3402</v>
      </c>
    </row>
    <row r="1229" spans="10:12" x14ac:dyDescent="0.45">
      <c r="J1229">
        <v>-7264.1220000000003</v>
      </c>
      <c r="K1229">
        <v>183088</v>
      </c>
      <c r="L1229">
        <v>4618</v>
      </c>
    </row>
    <row r="1230" spans="10:12" x14ac:dyDescent="0.45">
      <c r="J1230">
        <v>-7264.1220000000003</v>
      </c>
      <c r="K1230">
        <v>552713</v>
      </c>
      <c r="L1230">
        <v>2232</v>
      </c>
    </row>
    <row r="1231" spans="10:12" x14ac:dyDescent="0.45">
      <c r="J1231">
        <v>-7264.1220000000003</v>
      </c>
      <c r="K1231">
        <v>860643</v>
      </c>
      <c r="L1231">
        <v>1844</v>
      </c>
    </row>
    <row r="1232" spans="10:12" x14ac:dyDescent="0.45">
      <c r="J1232">
        <v>-7264.1220000000003</v>
      </c>
      <c r="K1232">
        <v>355674</v>
      </c>
      <c r="L1232">
        <v>540</v>
      </c>
    </row>
    <row r="1233" spans="10:12" x14ac:dyDescent="0.45">
      <c r="J1233">
        <v>-7264.1220000000003</v>
      </c>
      <c r="K1233">
        <v>357866</v>
      </c>
      <c r="L1233">
        <v>968</v>
      </c>
    </row>
    <row r="1234" spans="10:12" x14ac:dyDescent="0.45">
      <c r="J1234">
        <v>-7264.1220000000003</v>
      </c>
      <c r="K1234">
        <v>786984</v>
      </c>
      <c r="L1234">
        <v>2035</v>
      </c>
    </row>
    <row r="1235" spans="10:12" x14ac:dyDescent="0.45">
      <c r="J1235">
        <v>-7264.1220000000003</v>
      </c>
      <c r="K1235">
        <v>425982</v>
      </c>
      <c r="L1235">
        <v>485</v>
      </c>
    </row>
    <row r="1236" spans="10:12" x14ac:dyDescent="0.45">
      <c r="J1236">
        <v>-7327.88</v>
      </c>
      <c r="K1236">
        <v>967588</v>
      </c>
      <c r="L1236">
        <v>1495</v>
      </c>
    </row>
    <row r="1237" spans="10:12" x14ac:dyDescent="0.45">
      <c r="J1237">
        <v>-7327.88</v>
      </c>
      <c r="K1237">
        <v>326403</v>
      </c>
      <c r="L1237">
        <v>4011</v>
      </c>
    </row>
    <row r="1238" spans="10:12" x14ac:dyDescent="0.45">
      <c r="J1238">
        <v>-7327.88</v>
      </c>
      <c r="K1238">
        <v>540436</v>
      </c>
      <c r="L1238">
        <v>2528</v>
      </c>
    </row>
    <row r="1239" spans="10:12" x14ac:dyDescent="0.45">
      <c r="J1239">
        <v>-7327.88</v>
      </c>
      <c r="K1239">
        <v>622290</v>
      </c>
      <c r="L1239">
        <v>880</v>
      </c>
    </row>
    <row r="1240" spans="10:12" x14ac:dyDescent="0.45">
      <c r="J1240">
        <v>-7327.88</v>
      </c>
      <c r="K1240">
        <v>772315</v>
      </c>
      <c r="L1240">
        <v>1958</v>
      </c>
    </row>
    <row r="1241" spans="10:12" x14ac:dyDescent="0.45">
      <c r="J1241">
        <v>-7327.88</v>
      </c>
      <c r="K1241">
        <v>783968</v>
      </c>
      <c r="L1241">
        <v>4429</v>
      </c>
    </row>
    <row r="1242" spans="10:12" x14ac:dyDescent="0.45">
      <c r="J1242">
        <v>-7327.88</v>
      </c>
      <c r="K1242">
        <v>536082</v>
      </c>
      <c r="L1242">
        <v>1539</v>
      </c>
    </row>
    <row r="1243" spans="10:12" x14ac:dyDescent="0.45">
      <c r="J1243">
        <v>-7327.88</v>
      </c>
      <c r="K1243">
        <v>571443</v>
      </c>
      <c r="L1243">
        <v>4528</v>
      </c>
    </row>
    <row r="1244" spans="10:12" x14ac:dyDescent="0.45">
      <c r="J1244">
        <v>-7327.88</v>
      </c>
      <c r="K1244">
        <v>291922</v>
      </c>
      <c r="L1244">
        <v>2463</v>
      </c>
    </row>
    <row r="1245" spans="10:12" x14ac:dyDescent="0.45">
      <c r="J1245">
        <v>-7327.88</v>
      </c>
      <c r="K1245">
        <v>981681</v>
      </c>
      <c r="L1245">
        <v>1017</v>
      </c>
    </row>
    <row r="1246" spans="10:12" x14ac:dyDescent="0.45">
      <c r="J1246">
        <v>-7327.88</v>
      </c>
      <c r="K1246">
        <v>477242</v>
      </c>
      <c r="L1246">
        <v>4717</v>
      </c>
    </row>
    <row r="1247" spans="10:12" x14ac:dyDescent="0.45">
      <c r="J1247">
        <v>-7327.88</v>
      </c>
      <c r="K1247">
        <v>98578</v>
      </c>
      <c r="L1247">
        <v>3338</v>
      </c>
    </row>
    <row r="1248" spans="10:12" x14ac:dyDescent="0.45">
      <c r="J1248">
        <v>-7327.88</v>
      </c>
      <c r="K1248">
        <v>682178</v>
      </c>
      <c r="L1248">
        <v>1344</v>
      </c>
    </row>
    <row r="1249" spans="10:12" x14ac:dyDescent="0.45">
      <c r="J1249">
        <v>-7327.88</v>
      </c>
      <c r="K1249">
        <v>660326</v>
      </c>
      <c r="L1249">
        <v>2639</v>
      </c>
    </row>
    <row r="1250" spans="10:12" x14ac:dyDescent="0.45">
      <c r="J1250">
        <v>-7327.88</v>
      </c>
      <c r="K1250">
        <v>990322</v>
      </c>
      <c r="L1250">
        <v>3309</v>
      </c>
    </row>
    <row r="1251" spans="10:12" x14ac:dyDescent="0.45">
      <c r="J1251">
        <v>-7327.88</v>
      </c>
      <c r="K1251">
        <v>720696</v>
      </c>
      <c r="L1251">
        <v>2058</v>
      </c>
    </row>
    <row r="1252" spans="10:12" x14ac:dyDescent="0.45">
      <c r="J1252">
        <v>-7327.88</v>
      </c>
      <c r="K1252">
        <v>422747</v>
      </c>
      <c r="L1252">
        <v>2730</v>
      </c>
    </row>
    <row r="1253" spans="10:12" x14ac:dyDescent="0.45">
      <c r="J1253">
        <v>-7327.88</v>
      </c>
      <c r="K1253">
        <v>465160</v>
      </c>
      <c r="L1253">
        <v>862</v>
      </c>
    </row>
    <row r="1254" spans="10:12" x14ac:dyDescent="0.45">
      <c r="J1254">
        <v>-7327.88</v>
      </c>
      <c r="K1254">
        <v>182767</v>
      </c>
      <c r="L1254">
        <v>3941</v>
      </c>
    </row>
    <row r="1255" spans="10:12" x14ac:dyDescent="0.45">
      <c r="J1255">
        <v>-7327.88</v>
      </c>
      <c r="K1255">
        <v>764609</v>
      </c>
      <c r="L1255">
        <v>3667</v>
      </c>
    </row>
    <row r="1256" spans="10:12" x14ac:dyDescent="0.45">
      <c r="J1256">
        <v>-7327.88</v>
      </c>
      <c r="K1256">
        <v>494200</v>
      </c>
      <c r="L1256">
        <v>3372</v>
      </c>
    </row>
    <row r="1257" spans="10:12" x14ac:dyDescent="0.45">
      <c r="J1257">
        <v>-7327.88</v>
      </c>
      <c r="K1257">
        <v>588056</v>
      </c>
      <c r="L1257">
        <v>3232</v>
      </c>
    </row>
    <row r="1258" spans="10:12" x14ac:dyDescent="0.45">
      <c r="J1258">
        <v>-7327.88</v>
      </c>
      <c r="K1258">
        <v>561546</v>
      </c>
      <c r="L1258">
        <v>3277</v>
      </c>
    </row>
    <row r="1259" spans="10:12" x14ac:dyDescent="0.45">
      <c r="J1259">
        <v>-7327.88</v>
      </c>
      <c r="K1259">
        <v>167280</v>
      </c>
      <c r="L1259">
        <v>3238</v>
      </c>
    </row>
    <row r="1260" spans="10:12" x14ac:dyDescent="0.45">
      <c r="J1260">
        <v>-7327.88</v>
      </c>
      <c r="K1260">
        <v>415538</v>
      </c>
      <c r="L1260">
        <v>1196</v>
      </c>
    </row>
    <row r="1261" spans="10:12" x14ac:dyDescent="0.45">
      <c r="J1261">
        <v>-7327.88</v>
      </c>
      <c r="K1261">
        <v>517379</v>
      </c>
      <c r="L1261">
        <v>3644</v>
      </c>
    </row>
    <row r="1262" spans="10:12" x14ac:dyDescent="0.45">
      <c r="J1262">
        <v>-7327.88</v>
      </c>
      <c r="K1262">
        <v>747551</v>
      </c>
      <c r="L1262">
        <v>1190</v>
      </c>
    </row>
    <row r="1263" spans="10:12" x14ac:dyDescent="0.45">
      <c r="J1263">
        <v>-7327.88</v>
      </c>
      <c r="K1263">
        <v>864683</v>
      </c>
      <c r="L1263">
        <v>2606</v>
      </c>
    </row>
    <row r="1264" spans="10:12" x14ac:dyDescent="0.45">
      <c r="J1264">
        <v>-7327.88</v>
      </c>
      <c r="K1264">
        <v>229744</v>
      </c>
      <c r="L1264">
        <v>1096</v>
      </c>
    </row>
    <row r="1265" spans="10:12" x14ac:dyDescent="0.45">
      <c r="J1265">
        <v>-7327.88</v>
      </c>
      <c r="K1265">
        <v>437351</v>
      </c>
      <c r="L1265">
        <v>1874</v>
      </c>
    </row>
    <row r="1266" spans="10:12" x14ac:dyDescent="0.45">
      <c r="J1266">
        <v>-7344.0119999999997</v>
      </c>
      <c r="K1266">
        <v>181293</v>
      </c>
      <c r="L1266">
        <v>212</v>
      </c>
    </row>
    <row r="1267" spans="10:12" x14ac:dyDescent="0.45">
      <c r="J1267">
        <v>-7344.0119999999997</v>
      </c>
      <c r="K1267">
        <v>651510</v>
      </c>
      <c r="L1267">
        <v>4764</v>
      </c>
    </row>
    <row r="1268" spans="10:12" x14ac:dyDescent="0.45">
      <c r="J1268">
        <v>-7344.0119999999997</v>
      </c>
      <c r="K1268">
        <v>681708</v>
      </c>
      <c r="L1268">
        <v>4186</v>
      </c>
    </row>
    <row r="1269" spans="10:12" x14ac:dyDescent="0.45">
      <c r="J1269">
        <v>-7344.0119999999997</v>
      </c>
      <c r="K1269">
        <v>900149</v>
      </c>
      <c r="L1269">
        <v>2646</v>
      </c>
    </row>
    <row r="1270" spans="10:12" x14ac:dyDescent="0.45">
      <c r="J1270">
        <v>-7344.0119999999997</v>
      </c>
      <c r="K1270">
        <v>600082</v>
      </c>
      <c r="L1270">
        <v>1008</v>
      </c>
    </row>
    <row r="1271" spans="10:12" x14ac:dyDescent="0.45">
      <c r="J1271">
        <v>-7344.0119999999997</v>
      </c>
      <c r="K1271">
        <v>599524</v>
      </c>
      <c r="L1271">
        <v>3268</v>
      </c>
    </row>
    <row r="1272" spans="10:12" x14ac:dyDescent="0.45">
      <c r="J1272">
        <v>-7344.0119999999997</v>
      </c>
      <c r="K1272">
        <v>422421</v>
      </c>
      <c r="L1272">
        <v>1022</v>
      </c>
    </row>
    <row r="1273" spans="10:12" x14ac:dyDescent="0.45">
      <c r="J1273">
        <v>-7344.0119999999997</v>
      </c>
      <c r="K1273">
        <v>757640</v>
      </c>
      <c r="L1273">
        <v>3549</v>
      </c>
    </row>
    <row r="1274" spans="10:12" x14ac:dyDescent="0.45">
      <c r="J1274">
        <v>-7344.0119999999997</v>
      </c>
      <c r="K1274">
        <v>979276</v>
      </c>
      <c r="L1274">
        <v>3085</v>
      </c>
    </row>
    <row r="1275" spans="10:12" x14ac:dyDescent="0.45">
      <c r="J1275">
        <v>-7344.0119999999997</v>
      </c>
      <c r="K1275">
        <v>998513</v>
      </c>
      <c r="L1275">
        <v>2820</v>
      </c>
    </row>
    <row r="1276" spans="10:12" x14ac:dyDescent="0.45">
      <c r="J1276">
        <v>-7344.0119999999997</v>
      </c>
      <c r="K1276">
        <v>914096</v>
      </c>
      <c r="L1276">
        <v>3861</v>
      </c>
    </row>
    <row r="1277" spans="10:12" x14ac:dyDescent="0.45">
      <c r="J1277">
        <v>-7344.0119999999997</v>
      </c>
      <c r="K1277">
        <v>677999</v>
      </c>
      <c r="L1277">
        <v>3346</v>
      </c>
    </row>
    <row r="1278" spans="10:12" x14ac:dyDescent="0.45">
      <c r="J1278">
        <v>-7344.0119999999997</v>
      </c>
      <c r="K1278">
        <v>425133</v>
      </c>
      <c r="L1278">
        <v>3079</v>
      </c>
    </row>
    <row r="1279" spans="10:12" x14ac:dyDescent="0.45">
      <c r="J1279">
        <v>-7344.0119999999997</v>
      </c>
      <c r="K1279">
        <v>505879</v>
      </c>
      <c r="L1279">
        <v>424</v>
      </c>
    </row>
    <row r="1280" spans="10:12" x14ac:dyDescent="0.45">
      <c r="J1280">
        <v>-7344.0119999999997</v>
      </c>
      <c r="K1280">
        <v>761714</v>
      </c>
      <c r="L1280">
        <v>3799</v>
      </c>
    </row>
    <row r="1281" spans="10:12" x14ac:dyDescent="0.45">
      <c r="J1281">
        <v>-7344.0119999999997</v>
      </c>
      <c r="K1281">
        <v>108382</v>
      </c>
      <c r="L1281">
        <v>2471</v>
      </c>
    </row>
    <row r="1282" spans="10:12" x14ac:dyDescent="0.45">
      <c r="J1282">
        <v>-7344.0119999999997</v>
      </c>
      <c r="K1282">
        <v>188678</v>
      </c>
      <c r="L1282">
        <v>4220</v>
      </c>
    </row>
    <row r="1283" spans="10:12" x14ac:dyDescent="0.45">
      <c r="J1283">
        <v>-7344.0119999999997</v>
      </c>
      <c r="K1283">
        <v>531546</v>
      </c>
      <c r="L1283">
        <v>702</v>
      </c>
    </row>
    <row r="1284" spans="10:12" x14ac:dyDescent="0.45">
      <c r="J1284">
        <v>-7344.0119999999997</v>
      </c>
      <c r="K1284">
        <v>508457</v>
      </c>
      <c r="L1284">
        <v>1649</v>
      </c>
    </row>
    <row r="1285" spans="10:12" x14ac:dyDescent="0.45">
      <c r="J1285">
        <v>-7344.0119999999997</v>
      </c>
      <c r="K1285">
        <v>725158</v>
      </c>
      <c r="L1285">
        <v>3251</v>
      </c>
    </row>
    <row r="1286" spans="10:12" x14ac:dyDescent="0.45">
      <c r="J1286">
        <v>-7344.0119999999997</v>
      </c>
      <c r="K1286">
        <v>812847</v>
      </c>
      <c r="L1286">
        <v>2309</v>
      </c>
    </row>
    <row r="1287" spans="10:12" x14ac:dyDescent="0.45">
      <c r="J1287">
        <v>-7344.0119999999997</v>
      </c>
      <c r="K1287">
        <v>775844</v>
      </c>
      <c r="L1287">
        <v>2371</v>
      </c>
    </row>
    <row r="1288" spans="10:12" x14ac:dyDescent="0.45">
      <c r="J1288">
        <v>-7344.0119999999997</v>
      </c>
      <c r="K1288">
        <v>754329</v>
      </c>
      <c r="L1288">
        <v>3889</v>
      </c>
    </row>
    <row r="1289" spans="10:12" x14ac:dyDescent="0.45">
      <c r="J1289">
        <v>-7344.0119999999997</v>
      </c>
      <c r="K1289">
        <v>182568</v>
      </c>
      <c r="L1289">
        <v>2903</v>
      </c>
    </row>
    <row r="1290" spans="10:12" x14ac:dyDescent="0.45">
      <c r="J1290">
        <v>-7344.0119999999997</v>
      </c>
      <c r="K1290">
        <v>703182</v>
      </c>
      <c r="L1290">
        <v>3819</v>
      </c>
    </row>
    <row r="1291" spans="10:12" x14ac:dyDescent="0.45">
      <c r="J1291">
        <v>-7344.0119999999997</v>
      </c>
      <c r="K1291">
        <v>766582</v>
      </c>
      <c r="L1291">
        <v>2737</v>
      </c>
    </row>
    <row r="1292" spans="10:12" x14ac:dyDescent="0.45">
      <c r="J1292">
        <v>-7344.0119999999997</v>
      </c>
      <c r="K1292">
        <v>344410</v>
      </c>
      <c r="L1292">
        <v>1940</v>
      </c>
    </row>
    <row r="1293" spans="10:12" x14ac:dyDescent="0.45">
      <c r="J1293">
        <v>-7344.0119999999997</v>
      </c>
      <c r="K1293">
        <v>584397</v>
      </c>
      <c r="L1293">
        <v>428</v>
      </c>
    </row>
    <row r="1294" spans="10:12" x14ac:dyDescent="0.45">
      <c r="J1294">
        <v>-7344.0119999999997</v>
      </c>
      <c r="K1294">
        <v>695155</v>
      </c>
      <c r="L1294">
        <v>150</v>
      </c>
    </row>
    <row r="1295" spans="10:12" x14ac:dyDescent="0.45">
      <c r="J1295">
        <v>-7344.0119999999997</v>
      </c>
      <c r="K1295">
        <v>572472</v>
      </c>
      <c r="L1295">
        <v>2159</v>
      </c>
    </row>
    <row r="1296" spans="10:12" x14ac:dyDescent="0.45">
      <c r="J1296">
        <v>-7344.0119999999997</v>
      </c>
      <c r="K1296">
        <v>157832</v>
      </c>
      <c r="L1296">
        <v>2560</v>
      </c>
    </row>
    <row r="1297" spans="10:12" x14ac:dyDescent="0.45">
      <c r="J1297">
        <v>-7344.0119999999997</v>
      </c>
      <c r="K1297">
        <v>994893</v>
      </c>
      <c r="L1297">
        <v>2002</v>
      </c>
    </row>
    <row r="1298" spans="10:12" x14ac:dyDescent="0.45">
      <c r="J1298">
        <v>-7344.0119999999997</v>
      </c>
      <c r="K1298">
        <v>777178</v>
      </c>
      <c r="L1298">
        <v>2530</v>
      </c>
    </row>
    <row r="1299" spans="10:12" x14ac:dyDescent="0.45">
      <c r="J1299">
        <v>-7344.0119999999997</v>
      </c>
      <c r="K1299">
        <v>814305</v>
      </c>
      <c r="L1299">
        <v>2301</v>
      </c>
    </row>
    <row r="1300" spans="10:12" x14ac:dyDescent="0.45">
      <c r="J1300">
        <v>-7344.0119999999997</v>
      </c>
      <c r="K1300">
        <v>39786</v>
      </c>
      <c r="L1300">
        <v>4390</v>
      </c>
    </row>
    <row r="1301" spans="10:12" x14ac:dyDescent="0.45">
      <c r="J1301">
        <v>-7344.0119999999997</v>
      </c>
      <c r="K1301">
        <v>658955</v>
      </c>
      <c r="L1301">
        <v>4462</v>
      </c>
    </row>
    <row r="1302" spans="10:12" x14ac:dyDescent="0.45">
      <c r="J1302">
        <v>-7344.0119999999997</v>
      </c>
      <c r="K1302">
        <v>445001</v>
      </c>
      <c r="L1302">
        <v>2814</v>
      </c>
    </row>
    <row r="1303" spans="10:12" x14ac:dyDescent="0.45">
      <c r="J1303">
        <v>-7344.0119999999997</v>
      </c>
      <c r="K1303">
        <v>478277</v>
      </c>
      <c r="L1303">
        <v>2552</v>
      </c>
    </row>
    <row r="1304" spans="10:12" x14ac:dyDescent="0.45">
      <c r="J1304">
        <v>-7344.0119999999997</v>
      </c>
      <c r="K1304">
        <v>582296</v>
      </c>
      <c r="L1304">
        <v>452</v>
      </c>
    </row>
    <row r="1305" spans="10:12" x14ac:dyDescent="0.45">
      <c r="J1305">
        <v>-7344.0119999999997</v>
      </c>
      <c r="K1305">
        <v>913639</v>
      </c>
      <c r="L1305">
        <v>162</v>
      </c>
    </row>
    <row r="1306" spans="10:12" x14ac:dyDescent="0.45">
      <c r="J1306">
        <v>-7344.0119999999997</v>
      </c>
      <c r="K1306">
        <v>827570</v>
      </c>
      <c r="L1306">
        <v>2341</v>
      </c>
    </row>
    <row r="1307" spans="10:12" x14ac:dyDescent="0.45">
      <c r="J1307">
        <v>-7344.0119999999997</v>
      </c>
      <c r="K1307">
        <v>340112</v>
      </c>
      <c r="L1307">
        <v>126</v>
      </c>
    </row>
    <row r="1308" spans="10:12" x14ac:dyDescent="0.45">
      <c r="J1308">
        <v>-7344.0119999999997</v>
      </c>
      <c r="K1308">
        <v>291328</v>
      </c>
      <c r="L1308">
        <v>5000</v>
      </c>
    </row>
    <row r="1309" spans="10:12" x14ac:dyDescent="0.45">
      <c r="J1309">
        <v>-7344.0119999999997</v>
      </c>
      <c r="K1309">
        <v>307998</v>
      </c>
      <c r="L1309">
        <v>3584</v>
      </c>
    </row>
    <row r="1310" spans="10:12" x14ac:dyDescent="0.45">
      <c r="J1310">
        <v>-7344.0119999999997</v>
      </c>
      <c r="K1310">
        <v>109229</v>
      </c>
      <c r="L1310">
        <v>3573</v>
      </c>
    </row>
    <row r="1311" spans="10:12" x14ac:dyDescent="0.45">
      <c r="J1311">
        <v>-7344.0119999999997</v>
      </c>
      <c r="K1311">
        <v>845569</v>
      </c>
      <c r="L1311">
        <v>3567</v>
      </c>
    </row>
    <row r="1312" spans="10:12" x14ac:dyDescent="0.45">
      <c r="J1312">
        <v>-7344.0119999999997</v>
      </c>
      <c r="K1312">
        <v>109946</v>
      </c>
      <c r="L1312">
        <v>771</v>
      </c>
    </row>
    <row r="1313" spans="10:12" x14ac:dyDescent="0.45">
      <c r="J1313">
        <v>-7344.0119999999997</v>
      </c>
      <c r="K1313">
        <v>445689</v>
      </c>
      <c r="L1313">
        <v>1248</v>
      </c>
    </row>
    <row r="1314" spans="10:12" x14ac:dyDescent="0.45">
      <c r="J1314">
        <v>-7362.2280000000001</v>
      </c>
      <c r="K1314">
        <v>300470</v>
      </c>
      <c r="L1314">
        <v>1153</v>
      </c>
    </row>
    <row r="1315" spans="10:12" x14ac:dyDescent="0.45">
      <c r="J1315">
        <v>-7362.2280000000001</v>
      </c>
      <c r="K1315">
        <v>479110</v>
      </c>
      <c r="L1315">
        <v>1796</v>
      </c>
    </row>
    <row r="1316" spans="10:12" x14ac:dyDescent="0.45">
      <c r="J1316">
        <v>-7362.2280000000001</v>
      </c>
      <c r="K1316">
        <v>25530</v>
      </c>
      <c r="L1316">
        <v>4179</v>
      </c>
    </row>
    <row r="1317" spans="10:12" x14ac:dyDescent="0.45">
      <c r="J1317">
        <v>-7362.2280000000001</v>
      </c>
      <c r="K1317">
        <v>246967</v>
      </c>
      <c r="L1317">
        <v>1557</v>
      </c>
    </row>
    <row r="1318" spans="10:12" x14ac:dyDescent="0.45">
      <c r="J1318">
        <v>-7362.2280000000001</v>
      </c>
      <c r="K1318">
        <v>891347</v>
      </c>
      <c r="L1318">
        <v>504</v>
      </c>
    </row>
    <row r="1319" spans="10:12" x14ac:dyDescent="0.45">
      <c r="J1319">
        <v>-7362.2280000000001</v>
      </c>
      <c r="K1319">
        <v>600072</v>
      </c>
      <c r="L1319">
        <v>4887</v>
      </c>
    </row>
    <row r="1320" spans="10:12" x14ac:dyDescent="0.45">
      <c r="J1320">
        <v>-7362.2280000000001</v>
      </c>
      <c r="K1320">
        <v>860102</v>
      </c>
      <c r="L1320">
        <v>495</v>
      </c>
    </row>
    <row r="1321" spans="10:12" x14ac:dyDescent="0.45">
      <c r="J1321">
        <v>-7362.2280000000001</v>
      </c>
      <c r="K1321">
        <v>567165</v>
      </c>
      <c r="L1321">
        <v>319</v>
      </c>
    </row>
    <row r="1322" spans="10:12" x14ac:dyDescent="0.45">
      <c r="J1322">
        <v>-7362.2280000000001</v>
      </c>
      <c r="K1322">
        <v>699983</v>
      </c>
      <c r="L1322">
        <v>3510</v>
      </c>
    </row>
    <row r="1323" spans="10:12" x14ac:dyDescent="0.45">
      <c r="J1323">
        <v>-7387.7370000000001</v>
      </c>
      <c r="K1323">
        <v>804561</v>
      </c>
      <c r="L1323">
        <v>59</v>
      </c>
    </row>
    <row r="1324" spans="10:12" x14ac:dyDescent="0.45">
      <c r="J1324">
        <v>-7387.7370000000001</v>
      </c>
      <c r="K1324">
        <v>969110</v>
      </c>
      <c r="L1324">
        <v>4157</v>
      </c>
    </row>
    <row r="1325" spans="10:12" x14ac:dyDescent="0.45">
      <c r="J1325">
        <v>-7387.7370000000001</v>
      </c>
      <c r="K1325">
        <v>165853</v>
      </c>
      <c r="L1325">
        <v>105</v>
      </c>
    </row>
    <row r="1326" spans="10:12" x14ac:dyDescent="0.45">
      <c r="J1326">
        <v>-7387.7370000000001</v>
      </c>
      <c r="K1326">
        <v>302046</v>
      </c>
      <c r="L1326">
        <v>863</v>
      </c>
    </row>
    <row r="1327" spans="10:12" x14ac:dyDescent="0.45">
      <c r="J1327">
        <v>-7387.7370000000001</v>
      </c>
      <c r="K1327">
        <v>208481</v>
      </c>
      <c r="L1327">
        <v>4556</v>
      </c>
    </row>
    <row r="1328" spans="10:12" x14ac:dyDescent="0.45">
      <c r="J1328">
        <v>-7387.7370000000001</v>
      </c>
      <c r="K1328">
        <v>905019</v>
      </c>
      <c r="L1328">
        <v>4019</v>
      </c>
    </row>
    <row r="1329" spans="10:12" x14ac:dyDescent="0.45">
      <c r="J1329">
        <v>-7387.7370000000001</v>
      </c>
      <c r="K1329">
        <v>33404</v>
      </c>
      <c r="L1329">
        <v>2858</v>
      </c>
    </row>
    <row r="1330" spans="10:12" x14ac:dyDescent="0.45">
      <c r="J1330">
        <v>-7400.3159999999998</v>
      </c>
      <c r="K1330">
        <v>368648</v>
      </c>
      <c r="L1330">
        <v>4707</v>
      </c>
    </row>
    <row r="1331" spans="10:12" x14ac:dyDescent="0.45">
      <c r="J1331">
        <v>-7400.3159999999998</v>
      </c>
      <c r="K1331">
        <v>903369</v>
      </c>
      <c r="L1331">
        <v>134</v>
      </c>
    </row>
    <row r="1332" spans="10:12" x14ac:dyDescent="0.45">
      <c r="J1332">
        <v>-7400.3159999999998</v>
      </c>
      <c r="K1332">
        <v>784646</v>
      </c>
      <c r="L1332">
        <v>1687</v>
      </c>
    </row>
    <row r="1333" spans="10:12" x14ac:dyDescent="0.45">
      <c r="J1333">
        <v>-7400.3159999999998</v>
      </c>
      <c r="K1333">
        <v>711046</v>
      </c>
      <c r="L1333">
        <v>3445</v>
      </c>
    </row>
    <row r="1334" spans="10:12" x14ac:dyDescent="0.45">
      <c r="J1334">
        <v>-7400.3159999999998</v>
      </c>
      <c r="K1334">
        <v>747762</v>
      </c>
      <c r="L1334">
        <v>4389</v>
      </c>
    </row>
    <row r="1335" spans="10:12" x14ac:dyDescent="0.45">
      <c r="J1335">
        <v>-7400.3159999999998</v>
      </c>
      <c r="K1335">
        <v>403892</v>
      </c>
      <c r="L1335">
        <v>2676</v>
      </c>
    </row>
    <row r="1336" spans="10:12" x14ac:dyDescent="0.45">
      <c r="J1336">
        <v>-7400.3159999999998</v>
      </c>
      <c r="K1336">
        <v>820822</v>
      </c>
      <c r="L1336">
        <v>3986</v>
      </c>
    </row>
    <row r="1337" spans="10:12" x14ac:dyDescent="0.45">
      <c r="J1337">
        <v>-7400.3159999999998</v>
      </c>
      <c r="K1337">
        <v>74736</v>
      </c>
      <c r="L1337">
        <v>2335</v>
      </c>
    </row>
    <row r="1338" spans="10:12" x14ac:dyDescent="0.45">
      <c r="J1338">
        <v>-7400.3159999999998</v>
      </c>
      <c r="K1338">
        <v>61127</v>
      </c>
      <c r="L1338">
        <v>2044</v>
      </c>
    </row>
    <row r="1339" spans="10:12" x14ac:dyDescent="0.45">
      <c r="J1339">
        <v>-7406.2470000000003</v>
      </c>
      <c r="K1339">
        <v>373815</v>
      </c>
      <c r="L1339">
        <v>618</v>
      </c>
    </row>
    <row r="1340" spans="10:12" x14ac:dyDescent="0.45">
      <c r="J1340">
        <v>-7406.2470000000003</v>
      </c>
      <c r="K1340">
        <v>5502</v>
      </c>
      <c r="L1340">
        <v>4101</v>
      </c>
    </row>
    <row r="1341" spans="10:12" x14ac:dyDescent="0.45">
      <c r="J1341">
        <v>-7406.2470000000003</v>
      </c>
      <c r="K1341">
        <v>646038</v>
      </c>
      <c r="L1341">
        <v>4365</v>
      </c>
    </row>
    <row r="1342" spans="10:12" x14ac:dyDescent="0.45">
      <c r="J1342">
        <v>-7406.2470000000003</v>
      </c>
      <c r="K1342">
        <v>288940</v>
      </c>
      <c r="L1342">
        <v>2122</v>
      </c>
    </row>
    <row r="1343" spans="10:12" x14ac:dyDescent="0.45">
      <c r="J1343">
        <v>-7406.2470000000003</v>
      </c>
      <c r="K1343">
        <v>113138</v>
      </c>
      <c r="L1343">
        <v>585</v>
      </c>
    </row>
    <row r="1344" spans="10:12" x14ac:dyDescent="0.45">
      <c r="J1344">
        <v>-7406.2470000000003</v>
      </c>
      <c r="K1344">
        <v>978555</v>
      </c>
      <c r="L1344">
        <v>3508</v>
      </c>
    </row>
    <row r="1345" spans="10:12" x14ac:dyDescent="0.45">
      <c r="J1345">
        <v>-7406.2470000000003</v>
      </c>
      <c r="K1345">
        <v>231281</v>
      </c>
      <c r="L1345">
        <v>542</v>
      </c>
    </row>
    <row r="1346" spans="10:12" x14ac:dyDescent="0.45">
      <c r="J1346">
        <v>-7406.2470000000003</v>
      </c>
      <c r="K1346">
        <v>184656</v>
      </c>
      <c r="L1346">
        <v>1978</v>
      </c>
    </row>
    <row r="1347" spans="10:12" x14ac:dyDescent="0.45">
      <c r="J1347">
        <v>-7406.2470000000003</v>
      </c>
      <c r="K1347">
        <v>126505</v>
      </c>
      <c r="L1347">
        <v>3175</v>
      </c>
    </row>
    <row r="1348" spans="10:12" x14ac:dyDescent="0.45">
      <c r="J1348">
        <v>-7406.2470000000003</v>
      </c>
      <c r="K1348">
        <v>781624</v>
      </c>
      <c r="L1348">
        <v>2462</v>
      </c>
    </row>
    <row r="1349" spans="10:12" x14ac:dyDescent="0.45">
      <c r="J1349">
        <v>-7406.2470000000003</v>
      </c>
      <c r="K1349">
        <v>568859</v>
      </c>
      <c r="L1349">
        <v>49</v>
      </c>
    </row>
    <row r="1350" spans="10:12" x14ac:dyDescent="0.45">
      <c r="J1350">
        <v>-7406.2470000000003</v>
      </c>
      <c r="K1350">
        <v>35562</v>
      </c>
      <c r="L1350">
        <v>3491</v>
      </c>
    </row>
    <row r="1351" spans="10:12" x14ac:dyDescent="0.45">
      <c r="J1351">
        <v>-7406.2470000000003</v>
      </c>
      <c r="K1351">
        <v>136303</v>
      </c>
      <c r="L1351">
        <v>4026</v>
      </c>
    </row>
    <row r="1352" spans="10:12" x14ac:dyDescent="0.45">
      <c r="J1352">
        <v>-7406.2470000000003</v>
      </c>
      <c r="K1352">
        <v>273992</v>
      </c>
      <c r="L1352">
        <v>349</v>
      </c>
    </row>
    <row r="1353" spans="10:12" x14ac:dyDescent="0.45">
      <c r="J1353">
        <v>-7406.2470000000003</v>
      </c>
      <c r="K1353">
        <v>179714</v>
      </c>
      <c r="L1353">
        <v>4258</v>
      </c>
    </row>
    <row r="1354" spans="10:12" x14ac:dyDescent="0.45">
      <c r="J1354">
        <v>-7406.2470000000003</v>
      </c>
      <c r="K1354">
        <v>853118</v>
      </c>
      <c r="L1354">
        <v>1906</v>
      </c>
    </row>
    <row r="1355" spans="10:12" x14ac:dyDescent="0.45">
      <c r="J1355">
        <v>-7406.2470000000003</v>
      </c>
      <c r="K1355">
        <v>253424</v>
      </c>
      <c r="L1355">
        <v>4502</v>
      </c>
    </row>
    <row r="1356" spans="10:12" x14ac:dyDescent="0.45">
      <c r="J1356">
        <v>-7406.2470000000003</v>
      </c>
      <c r="K1356">
        <v>455617</v>
      </c>
      <c r="L1356">
        <v>242</v>
      </c>
    </row>
    <row r="1357" spans="10:12" x14ac:dyDescent="0.45">
      <c r="J1357">
        <v>-7406.2470000000003</v>
      </c>
      <c r="K1357">
        <v>318596</v>
      </c>
      <c r="L1357">
        <v>3710</v>
      </c>
    </row>
    <row r="1358" spans="10:12" x14ac:dyDescent="0.45">
      <c r="J1358">
        <v>-7406.2470000000003</v>
      </c>
      <c r="K1358">
        <v>111494</v>
      </c>
      <c r="L1358">
        <v>3075</v>
      </c>
    </row>
    <row r="1359" spans="10:12" x14ac:dyDescent="0.45">
      <c r="J1359">
        <v>-7406.2470000000003</v>
      </c>
      <c r="K1359">
        <v>640728</v>
      </c>
      <c r="L1359">
        <v>1187</v>
      </c>
    </row>
    <row r="1360" spans="10:12" x14ac:dyDescent="0.45">
      <c r="J1360">
        <v>-7406.2470000000003</v>
      </c>
      <c r="K1360">
        <v>298201</v>
      </c>
      <c r="L1360">
        <v>903</v>
      </c>
    </row>
    <row r="1361" spans="10:12" x14ac:dyDescent="0.45">
      <c r="J1361">
        <v>-7406.2470000000003</v>
      </c>
      <c r="K1361">
        <v>297994</v>
      </c>
      <c r="L1361">
        <v>3862</v>
      </c>
    </row>
    <row r="1362" spans="10:12" x14ac:dyDescent="0.45">
      <c r="J1362">
        <v>-7406.2470000000003</v>
      </c>
      <c r="K1362">
        <v>631413</v>
      </c>
      <c r="L1362">
        <v>439</v>
      </c>
    </row>
    <row r="1363" spans="10:12" x14ac:dyDescent="0.45">
      <c r="J1363">
        <v>-7406.2470000000003</v>
      </c>
      <c r="K1363">
        <v>456915</v>
      </c>
      <c r="L1363">
        <v>2092</v>
      </c>
    </row>
    <row r="1364" spans="10:12" x14ac:dyDescent="0.45">
      <c r="J1364">
        <v>-7406.2470000000003</v>
      </c>
      <c r="K1364">
        <v>600202</v>
      </c>
      <c r="L1364">
        <v>1115</v>
      </c>
    </row>
    <row r="1365" spans="10:12" x14ac:dyDescent="0.45">
      <c r="J1365">
        <v>-7406.2470000000003</v>
      </c>
      <c r="K1365">
        <v>935195</v>
      </c>
      <c r="L1365">
        <v>2040</v>
      </c>
    </row>
    <row r="1366" spans="10:12" x14ac:dyDescent="0.45">
      <c r="J1366">
        <v>-7406.2470000000003</v>
      </c>
      <c r="K1366">
        <v>232226</v>
      </c>
      <c r="L1366">
        <v>235</v>
      </c>
    </row>
    <row r="1367" spans="10:12" x14ac:dyDescent="0.45">
      <c r="J1367">
        <v>-7406.2470000000003</v>
      </c>
      <c r="K1367">
        <v>476995</v>
      </c>
      <c r="L1367">
        <v>2783</v>
      </c>
    </row>
    <row r="1368" spans="10:12" x14ac:dyDescent="0.45">
      <c r="J1368">
        <v>-7406.2470000000003</v>
      </c>
      <c r="K1368">
        <v>424891</v>
      </c>
      <c r="L1368">
        <v>2811</v>
      </c>
    </row>
    <row r="1369" spans="10:12" x14ac:dyDescent="0.45">
      <c r="J1369">
        <v>-7406.2470000000003</v>
      </c>
      <c r="K1369">
        <v>300741</v>
      </c>
      <c r="L1369">
        <v>3010</v>
      </c>
    </row>
    <row r="1370" spans="10:12" x14ac:dyDescent="0.45">
      <c r="J1370">
        <v>-7406.2470000000003</v>
      </c>
      <c r="K1370">
        <v>452606</v>
      </c>
      <c r="L1370">
        <v>1675</v>
      </c>
    </row>
    <row r="1371" spans="10:12" x14ac:dyDescent="0.45">
      <c r="J1371">
        <v>-7406.2470000000003</v>
      </c>
      <c r="K1371">
        <v>426557</v>
      </c>
      <c r="L1371">
        <v>1306</v>
      </c>
    </row>
    <row r="1372" spans="10:12" x14ac:dyDescent="0.45">
      <c r="J1372">
        <v>-7406.2470000000003</v>
      </c>
      <c r="K1372">
        <v>937885</v>
      </c>
      <c r="L1372">
        <v>426</v>
      </c>
    </row>
    <row r="1373" spans="10:12" x14ac:dyDescent="0.45">
      <c r="J1373">
        <v>-7406.2470000000003</v>
      </c>
      <c r="K1373">
        <v>760342</v>
      </c>
      <c r="L1373">
        <v>3531</v>
      </c>
    </row>
    <row r="1374" spans="10:12" x14ac:dyDescent="0.45">
      <c r="J1374">
        <v>-7406.2470000000003</v>
      </c>
      <c r="K1374">
        <v>801178</v>
      </c>
      <c r="L1374">
        <v>4822</v>
      </c>
    </row>
    <row r="1375" spans="10:12" x14ac:dyDescent="0.45">
      <c r="J1375">
        <v>-7406.2470000000003</v>
      </c>
      <c r="K1375">
        <v>290168</v>
      </c>
      <c r="L1375">
        <v>2423</v>
      </c>
    </row>
    <row r="1376" spans="10:12" x14ac:dyDescent="0.45">
      <c r="J1376">
        <v>-7406.2470000000003</v>
      </c>
      <c r="K1376">
        <v>401377</v>
      </c>
      <c r="L1376">
        <v>1889</v>
      </c>
    </row>
    <row r="1377" spans="10:12" x14ac:dyDescent="0.45">
      <c r="J1377">
        <v>-7406.2470000000003</v>
      </c>
      <c r="K1377">
        <v>497499</v>
      </c>
      <c r="L1377">
        <v>4279</v>
      </c>
    </row>
    <row r="1378" spans="10:12" x14ac:dyDescent="0.45">
      <c r="J1378">
        <v>-7406.2470000000003</v>
      </c>
      <c r="K1378">
        <v>283715</v>
      </c>
      <c r="L1378">
        <v>1610</v>
      </c>
    </row>
    <row r="1379" spans="10:12" x14ac:dyDescent="0.45">
      <c r="J1379">
        <v>-7406.2470000000003</v>
      </c>
      <c r="K1379">
        <v>111066</v>
      </c>
      <c r="L1379">
        <v>1509</v>
      </c>
    </row>
    <row r="1380" spans="10:12" x14ac:dyDescent="0.45">
      <c r="J1380">
        <v>-7408.6049999999996</v>
      </c>
      <c r="K1380">
        <v>550871</v>
      </c>
      <c r="L1380">
        <v>1037</v>
      </c>
    </row>
    <row r="1381" spans="10:12" x14ac:dyDescent="0.45">
      <c r="J1381">
        <v>-7408.6049999999996</v>
      </c>
      <c r="K1381">
        <v>804821</v>
      </c>
      <c r="L1381">
        <v>3936</v>
      </c>
    </row>
    <row r="1382" spans="10:12" x14ac:dyDescent="0.45">
      <c r="J1382">
        <v>-7408.6049999999996</v>
      </c>
      <c r="K1382">
        <v>86394</v>
      </c>
      <c r="L1382">
        <v>3666</v>
      </c>
    </row>
    <row r="1383" spans="10:12" x14ac:dyDescent="0.45">
      <c r="J1383">
        <v>-7408.6049999999996</v>
      </c>
      <c r="K1383">
        <v>881552</v>
      </c>
      <c r="L1383">
        <v>3664</v>
      </c>
    </row>
    <row r="1384" spans="10:12" x14ac:dyDescent="0.45">
      <c r="J1384">
        <v>-7408.6049999999996</v>
      </c>
      <c r="K1384">
        <v>677447</v>
      </c>
      <c r="L1384">
        <v>3499</v>
      </c>
    </row>
    <row r="1385" spans="10:12" x14ac:dyDescent="0.45">
      <c r="J1385">
        <v>-7408.6049999999996</v>
      </c>
      <c r="K1385">
        <v>307624</v>
      </c>
      <c r="L1385">
        <v>4661</v>
      </c>
    </row>
    <row r="1386" spans="10:12" x14ac:dyDescent="0.45">
      <c r="J1386">
        <v>-7409.1769999999997</v>
      </c>
      <c r="K1386">
        <v>396607</v>
      </c>
      <c r="L1386">
        <v>3897</v>
      </c>
    </row>
    <row r="1387" spans="10:12" x14ac:dyDescent="0.45">
      <c r="J1387">
        <v>-7409.1769999999997</v>
      </c>
      <c r="K1387">
        <v>638611</v>
      </c>
      <c r="L1387">
        <v>524</v>
      </c>
    </row>
    <row r="1388" spans="10:12" x14ac:dyDescent="0.45">
      <c r="J1388">
        <v>-7409.1769999999997</v>
      </c>
      <c r="K1388">
        <v>804104</v>
      </c>
      <c r="L1388">
        <v>566</v>
      </c>
    </row>
    <row r="1389" spans="10:12" x14ac:dyDescent="0.45">
      <c r="J1389">
        <v>-7409.1769999999997</v>
      </c>
      <c r="K1389">
        <v>239783</v>
      </c>
      <c r="L1389">
        <v>3743</v>
      </c>
    </row>
    <row r="1390" spans="10:12" x14ac:dyDescent="0.45">
      <c r="J1390">
        <v>-7409.1769999999997</v>
      </c>
      <c r="K1390">
        <v>104520</v>
      </c>
      <c r="L1390">
        <v>1065</v>
      </c>
    </row>
    <row r="1391" spans="10:12" x14ac:dyDescent="0.45">
      <c r="J1391">
        <v>-7409.1769999999997</v>
      </c>
      <c r="K1391">
        <v>736047</v>
      </c>
      <c r="L1391">
        <v>4944</v>
      </c>
    </row>
    <row r="1392" spans="10:12" x14ac:dyDescent="0.45">
      <c r="J1392">
        <v>-7409.1769999999997</v>
      </c>
      <c r="K1392">
        <v>496344</v>
      </c>
      <c r="L1392">
        <v>808</v>
      </c>
    </row>
    <row r="1393" spans="10:12" x14ac:dyDescent="0.45">
      <c r="J1393">
        <v>-7409.1769999999997</v>
      </c>
      <c r="K1393">
        <v>358791</v>
      </c>
      <c r="L1393">
        <v>4622</v>
      </c>
    </row>
    <row r="1394" spans="10:12" x14ac:dyDescent="0.45">
      <c r="J1394">
        <v>-7409.1769999999997</v>
      </c>
      <c r="K1394">
        <v>621542</v>
      </c>
      <c r="L1394">
        <v>375</v>
      </c>
    </row>
    <row r="1395" spans="10:12" x14ac:dyDescent="0.45">
      <c r="J1395">
        <v>-7409.1769999999997</v>
      </c>
      <c r="K1395">
        <v>416157</v>
      </c>
      <c r="L1395">
        <v>3133</v>
      </c>
    </row>
    <row r="1396" spans="10:12" x14ac:dyDescent="0.45">
      <c r="J1396">
        <v>-7409.1769999999997</v>
      </c>
      <c r="K1396">
        <v>765586</v>
      </c>
      <c r="L1396">
        <v>709</v>
      </c>
    </row>
    <row r="1397" spans="10:12" x14ac:dyDescent="0.45">
      <c r="J1397">
        <v>-7409.1769999999997</v>
      </c>
      <c r="K1397">
        <v>153942</v>
      </c>
      <c r="L1397">
        <v>31</v>
      </c>
    </row>
    <row r="1398" spans="10:12" x14ac:dyDescent="0.45">
      <c r="J1398">
        <v>-7409.1769999999997</v>
      </c>
      <c r="K1398">
        <v>404917</v>
      </c>
      <c r="L1398">
        <v>1338</v>
      </c>
    </row>
    <row r="1399" spans="10:12" x14ac:dyDescent="0.45">
      <c r="J1399">
        <v>-7409.1769999999997</v>
      </c>
      <c r="K1399">
        <v>158612</v>
      </c>
      <c r="L1399">
        <v>581</v>
      </c>
    </row>
    <row r="1400" spans="10:12" x14ac:dyDescent="0.45">
      <c r="J1400">
        <v>-7409.1769999999997</v>
      </c>
      <c r="K1400">
        <v>387354</v>
      </c>
      <c r="L1400">
        <v>3356</v>
      </c>
    </row>
    <row r="1401" spans="10:12" x14ac:dyDescent="0.45">
      <c r="J1401">
        <v>-7409.1769999999997</v>
      </c>
      <c r="K1401">
        <v>412135</v>
      </c>
      <c r="L1401">
        <v>3072</v>
      </c>
    </row>
    <row r="1402" spans="10:12" x14ac:dyDescent="0.45">
      <c r="J1402">
        <v>-7409.1769999999997</v>
      </c>
      <c r="K1402">
        <v>892495</v>
      </c>
      <c r="L1402">
        <v>3745</v>
      </c>
    </row>
    <row r="1403" spans="10:12" x14ac:dyDescent="0.45">
      <c r="J1403">
        <v>-7409.1769999999997</v>
      </c>
      <c r="K1403">
        <v>697297</v>
      </c>
      <c r="L1403">
        <v>3697</v>
      </c>
    </row>
    <row r="1404" spans="10:12" x14ac:dyDescent="0.45">
      <c r="J1404">
        <v>-7409.1769999999997</v>
      </c>
      <c r="K1404">
        <v>494596</v>
      </c>
      <c r="L1404">
        <v>4037</v>
      </c>
    </row>
    <row r="1405" spans="10:12" x14ac:dyDescent="0.45">
      <c r="J1405">
        <v>-7409.1769999999997</v>
      </c>
      <c r="K1405">
        <v>172699</v>
      </c>
      <c r="L1405">
        <v>1626</v>
      </c>
    </row>
    <row r="1406" spans="10:12" x14ac:dyDescent="0.45">
      <c r="J1406">
        <v>-7409.1769999999997</v>
      </c>
      <c r="K1406">
        <v>493834</v>
      </c>
      <c r="L1406">
        <v>4784</v>
      </c>
    </row>
    <row r="1407" spans="10:12" x14ac:dyDescent="0.45">
      <c r="J1407">
        <v>-7409.1769999999997</v>
      </c>
      <c r="K1407">
        <v>116609</v>
      </c>
      <c r="L1407">
        <v>3394</v>
      </c>
    </row>
    <row r="1408" spans="10:12" x14ac:dyDescent="0.45">
      <c r="J1408">
        <v>-7409.1769999999997</v>
      </c>
      <c r="K1408">
        <v>561513</v>
      </c>
      <c r="L1408">
        <v>3345</v>
      </c>
    </row>
    <row r="1409" spans="10:12" x14ac:dyDescent="0.45">
      <c r="J1409">
        <v>-7409.1769999999997</v>
      </c>
      <c r="K1409">
        <v>886510</v>
      </c>
      <c r="L1409">
        <v>3906</v>
      </c>
    </row>
    <row r="1410" spans="10:12" x14ac:dyDescent="0.45">
      <c r="J1410">
        <v>-7409.1769999999997</v>
      </c>
      <c r="K1410">
        <v>910850</v>
      </c>
      <c r="L1410">
        <v>2508</v>
      </c>
    </row>
    <row r="1411" spans="10:12" x14ac:dyDescent="0.45">
      <c r="J1411">
        <v>-7409.1769999999997</v>
      </c>
      <c r="K1411">
        <v>124829</v>
      </c>
      <c r="L1411">
        <v>1292</v>
      </c>
    </row>
    <row r="1412" spans="10:12" x14ac:dyDescent="0.45">
      <c r="J1412">
        <v>-7411.232</v>
      </c>
      <c r="K1412">
        <v>941049</v>
      </c>
      <c r="L1412">
        <v>4346</v>
      </c>
    </row>
    <row r="1413" spans="10:12" x14ac:dyDescent="0.45">
      <c r="J1413">
        <v>-7411.232</v>
      </c>
      <c r="K1413">
        <v>642909</v>
      </c>
      <c r="L1413">
        <v>251</v>
      </c>
    </row>
    <row r="1414" spans="10:12" x14ac:dyDescent="0.45">
      <c r="J1414">
        <v>-7411.232</v>
      </c>
      <c r="K1414">
        <v>677041</v>
      </c>
      <c r="L1414">
        <v>3206</v>
      </c>
    </row>
    <row r="1415" spans="10:12" x14ac:dyDescent="0.45">
      <c r="J1415">
        <v>-7411.232</v>
      </c>
      <c r="K1415">
        <v>180878</v>
      </c>
      <c r="L1415">
        <v>1246</v>
      </c>
    </row>
    <row r="1416" spans="10:12" x14ac:dyDescent="0.45">
      <c r="J1416">
        <v>-7411.232</v>
      </c>
      <c r="K1416">
        <v>598569</v>
      </c>
      <c r="L1416">
        <v>4600</v>
      </c>
    </row>
    <row r="1417" spans="10:12" x14ac:dyDescent="0.45">
      <c r="J1417">
        <v>-7411.232</v>
      </c>
      <c r="K1417">
        <v>868600</v>
      </c>
      <c r="L1417">
        <v>1707</v>
      </c>
    </row>
    <row r="1418" spans="10:12" x14ac:dyDescent="0.45">
      <c r="J1418">
        <v>-7411.232</v>
      </c>
      <c r="K1418">
        <v>85839</v>
      </c>
      <c r="L1418">
        <v>1099</v>
      </c>
    </row>
    <row r="1419" spans="10:12" x14ac:dyDescent="0.45">
      <c r="J1419">
        <v>-7411.232</v>
      </c>
      <c r="K1419">
        <v>643910</v>
      </c>
      <c r="L1419">
        <v>1957</v>
      </c>
    </row>
    <row r="1420" spans="10:12" x14ac:dyDescent="0.45">
      <c r="J1420">
        <v>-7411.232</v>
      </c>
      <c r="K1420">
        <v>648551</v>
      </c>
      <c r="L1420">
        <v>4063</v>
      </c>
    </row>
    <row r="1421" spans="10:12" x14ac:dyDescent="0.45">
      <c r="J1421">
        <v>-7411.232</v>
      </c>
      <c r="K1421">
        <v>372176</v>
      </c>
      <c r="L1421">
        <v>23</v>
      </c>
    </row>
    <row r="1422" spans="10:12" x14ac:dyDescent="0.45">
      <c r="J1422">
        <v>-7411.232</v>
      </c>
      <c r="K1422">
        <v>575435</v>
      </c>
      <c r="L1422">
        <v>4583</v>
      </c>
    </row>
    <row r="1423" spans="10:12" x14ac:dyDescent="0.45">
      <c r="J1423">
        <v>-7411.232</v>
      </c>
      <c r="K1423">
        <v>692399</v>
      </c>
      <c r="L1423">
        <v>3763</v>
      </c>
    </row>
    <row r="1424" spans="10:12" x14ac:dyDescent="0.45">
      <c r="J1424">
        <v>-7411.232</v>
      </c>
      <c r="K1424">
        <v>462167</v>
      </c>
      <c r="L1424">
        <v>1986</v>
      </c>
    </row>
    <row r="1425" spans="10:12" x14ac:dyDescent="0.45">
      <c r="J1425">
        <v>-7411.232</v>
      </c>
      <c r="K1425">
        <v>853283</v>
      </c>
      <c r="L1425">
        <v>1854</v>
      </c>
    </row>
    <row r="1426" spans="10:12" x14ac:dyDescent="0.45">
      <c r="J1426">
        <v>-7411.232</v>
      </c>
      <c r="K1426">
        <v>59674</v>
      </c>
      <c r="L1426">
        <v>240</v>
      </c>
    </row>
    <row r="1427" spans="10:12" x14ac:dyDescent="0.45">
      <c r="J1427">
        <v>-7411.232</v>
      </c>
      <c r="K1427">
        <v>990548</v>
      </c>
      <c r="L1427">
        <v>1276</v>
      </c>
    </row>
    <row r="1428" spans="10:12" x14ac:dyDescent="0.45">
      <c r="J1428">
        <v>-7411.232</v>
      </c>
      <c r="K1428">
        <v>728038</v>
      </c>
      <c r="L1428">
        <v>177</v>
      </c>
    </row>
    <row r="1429" spans="10:12" x14ac:dyDescent="0.45">
      <c r="J1429">
        <v>-7411.232</v>
      </c>
      <c r="K1429">
        <v>755198</v>
      </c>
      <c r="L1429">
        <v>3814</v>
      </c>
    </row>
    <row r="1430" spans="10:12" x14ac:dyDescent="0.45">
      <c r="J1430">
        <v>-7411.232</v>
      </c>
      <c r="K1430">
        <v>992389</v>
      </c>
      <c r="L1430">
        <v>77</v>
      </c>
    </row>
    <row r="1431" spans="10:12" x14ac:dyDescent="0.45">
      <c r="J1431">
        <v>-7411.232</v>
      </c>
      <c r="K1431">
        <v>813954</v>
      </c>
      <c r="L1431">
        <v>2931</v>
      </c>
    </row>
    <row r="1432" spans="10:12" x14ac:dyDescent="0.45">
      <c r="J1432">
        <v>-7411.232</v>
      </c>
      <c r="K1432">
        <v>25846</v>
      </c>
      <c r="L1432">
        <v>4860</v>
      </c>
    </row>
    <row r="1433" spans="10:12" x14ac:dyDescent="0.45">
      <c r="J1433">
        <v>-7411.232</v>
      </c>
      <c r="K1433">
        <v>973931</v>
      </c>
      <c r="L1433">
        <v>4954</v>
      </c>
    </row>
    <row r="1434" spans="10:12" x14ac:dyDescent="0.45">
      <c r="J1434">
        <v>-7411.232</v>
      </c>
      <c r="K1434">
        <v>31491</v>
      </c>
      <c r="L1434">
        <v>3787</v>
      </c>
    </row>
    <row r="1435" spans="10:12" x14ac:dyDescent="0.45">
      <c r="J1435">
        <v>-7411.232</v>
      </c>
      <c r="K1435">
        <v>510814</v>
      </c>
      <c r="L1435">
        <v>3219</v>
      </c>
    </row>
    <row r="1436" spans="10:12" x14ac:dyDescent="0.45">
      <c r="J1436">
        <v>-7411.232</v>
      </c>
      <c r="K1436">
        <v>964448</v>
      </c>
      <c r="L1436">
        <v>3281</v>
      </c>
    </row>
    <row r="1437" spans="10:12" x14ac:dyDescent="0.45">
      <c r="J1437">
        <v>-7411.232</v>
      </c>
      <c r="K1437">
        <v>597046</v>
      </c>
      <c r="L1437">
        <v>4957</v>
      </c>
    </row>
    <row r="1438" spans="10:12" x14ac:dyDescent="0.45">
      <c r="J1438">
        <v>-7411.232</v>
      </c>
      <c r="K1438">
        <v>44842</v>
      </c>
      <c r="L1438">
        <v>3910</v>
      </c>
    </row>
    <row r="1439" spans="10:12" x14ac:dyDescent="0.45">
      <c r="J1439">
        <v>-7411.232</v>
      </c>
      <c r="K1439">
        <v>954354</v>
      </c>
      <c r="L1439">
        <v>840</v>
      </c>
    </row>
    <row r="1440" spans="10:12" x14ac:dyDescent="0.45">
      <c r="J1440">
        <v>-7411.232</v>
      </c>
      <c r="K1440">
        <v>802779</v>
      </c>
      <c r="L1440">
        <v>122</v>
      </c>
    </row>
    <row r="1441" spans="10:12" x14ac:dyDescent="0.45">
      <c r="J1441">
        <v>-7411.232</v>
      </c>
      <c r="K1441">
        <v>930872</v>
      </c>
      <c r="L1441">
        <v>277</v>
      </c>
    </row>
    <row r="1442" spans="10:12" x14ac:dyDescent="0.45">
      <c r="J1442">
        <v>-7411.232</v>
      </c>
      <c r="K1442">
        <v>621978</v>
      </c>
      <c r="L1442">
        <v>1587</v>
      </c>
    </row>
    <row r="1443" spans="10:12" x14ac:dyDescent="0.45">
      <c r="J1443">
        <v>-7411.232</v>
      </c>
      <c r="K1443">
        <v>925004</v>
      </c>
      <c r="L1443">
        <v>1583</v>
      </c>
    </row>
    <row r="1444" spans="10:12" x14ac:dyDescent="0.45">
      <c r="J1444">
        <v>-7411.232</v>
      </c>
      <c r="K1444">
        <v>568534</v>
      </c>
      <c r="L1444">
        <v>961</v>
      </c>
    </row>
    <row r="1445" spans="10:12" x14ac:dyDescent="0.45">
      <c r="J1445">
        <v>-7411.232</v>
      </c>
      <c r="K1445">
        <v>718876</v>
      </c>
      <c r="L1445">
        <v>1104</v>
      </c>
    </row>
    <row r="1446" spans="10:12" x14ac:dyDescent="0.45">
      <c r="J1446">
        <v>-7411.232</v>
      </c>
      <c r="K1446">
        <v>360476</v>
      </c>
      <c r="L1446">
        <v>3647</v>
      </c>
    </row>
    <row r="1447" spans="10:12" x14ac:dyDescent="0.45">
      <c r="J1447">
        <v>-7411.232</v>
      </c>
      <c r="K1447">
        <v>745674</v>
      </c>
      <c r="L1447">
        <v>3511</v>
      </c>
    </row>
    <row r="1448" spans="10:12" x14ac:dyDescent="0.45">
      <c r="J1448">
        <v>-7411.232</v>
      </c>
      <c r="K1448">
        <v>237971</v>
      </c>
      <c r="L1448">
        <v>1815</v>
      </c>
    </row>
    <row r="1449" spans="10:12" x14ac:dyDescent="0.45">
      <c r="J1449">
        <v>-7411.232</v>
      </c>
      <c r="K1449">
        <v>652266</v>
      </c>
      <c r="L1449">
        <v>490</v>
      </c>
    </row>
    <row r="1450" spans="10:12" x14ac:dyDescent="0.45">
      <c r="J1450">
        <v>-7411.232</v>
      </c>
      <c r="K1450">
        <v>526324</v>
      </c>
      <c r="L1450">
        <v>178</v>
      </c>
    </row>
    <row r="1451" spans="10:12" x14ac:dyDescent="0.45">
      <c r="J1451">
        <v>-7411.232</v>
      </c>
      <c r="K1451">
        <v>7195</v>
      </c>
      <c r="L1451">
        <v>697</v>
      </c>
    </row>
    <row r="1452" spans="10:12" x14ac:dyDescent="0.45">
      <c r="J1452">
        <v>-7411.232</v>
      </c>
      <c r="K1452">
        <v>220492</v>
      </c>
      <c r="L1452">
        <v>743</v>
      </c>
    </row>
    <row r="1453" spans="10:12" x14ac:dyDescent="0.45">
      <c r="J1453">
        <v>-7411.232</v>
      </c>
      <c r="K1453">
        <v>441119</v>
      </c>
      <c r="L1453">
        <v>2104</v>
      </c>
    </row>
    <row r="1454" spans="10:12" x14ac:dyDescent="0.45">
      <c r="J1454">
        <v>-7411.232</v>
      </c>
      <c r="K1454">
        <v>788293</v>
      </c>
      <c r="L1454">
        <v>1003</v>
      </c>
    </row>
    <row r="1455" spans="10:12" x14ac:dyDescent="0.45">
      <c r="J1455">
        <v>-7411.232</v>
      </c>
      <c r="K1455">
        <v>130077</v>
      </c>
      <c r="L1455">
        <v>4646</v>
      </c>
    </row>
    <row r="1456" spans="10:12" x14ac:dyDescent="0.45">
      <c r="J1456">
        <v>-7411.232</v>
      </c>
      <c r="K1456">
        <v>977793</v>
      </c>
      <c r="L1456">
        <v>4864</v>
      </c>
    </row>
    <row r="1457" spans="10:12" x14ac:dyDescent="0.45">
      <c r="J1457">
        <v>-7411.232</v>
      </c>
      <c r="K1457">
        <v>798658</v>
      </c>
      <c r="L1457">
        <v>3600</v>
      </c>
    </row>
    <row r="1458" spans="10:12" x14ac:dyDescent="0.45">
      <c r="J1458">
        <v>-7411.232</v>
      </c>
      <c r="K1458">
        <v>506228</v>
      </c>
      <c r="L1458">
        <v>3939</v>
      </c>
    </row>
    <row r="1459" spans="10:12" x14ac:dyDescent="0.45">
      <c r="J1459">
        <v>-7411.232</v>
      </c>
      <c r="K1459">
        <v>819932</v>
      </c>
      <c r="L1459">
        <v>2180</v>
      </c>
    </row>
    <row r="1460" spans="10:12" x14ac:dyDescent="0.45">
      <c r="J1460">
        <v>-7411.232</v>
      </c>
      <c r="K1460">
        <v>470038</v>
      </c>
      <c r="L1460">
        <v>3874</v>
      </c>
    </row>
    <row r="1461" spans="10:12" x14ac:dyDescent="0.45">
      <c r="J1461">
        <v>-7411.232</v>
      </c>
      <c r="K1461">
        <v>355194</v>
      </c>
      <c r="L1461">
        <v>4693</v>
      </c>
    </row>
    <row r="1462" spans="10:12" x14ac:dyDescent="0.45">
      <c r="J1462">
        <v>-7411.232</v>
      </c>
      <c r="K1462">
        <v>502546</v>
      </c>
      <c r="L1462">
        <v>2633</v>
      </c>
    </row>
    <row r="1463" spans="10:12" x14ac:dyDescent="0.45">
      <c r="J1463">
        <v>-7411.232</v>
      </c>
      <c r="K1463">
        <v>108322</v>
      </c>
      <c r="L1463">
        <v>3494</v>
      </c>
    </row>
    <row r="1464" spans="10:12" x14ac:dyDescent="0.45">
      <c r="J1464">
        <v>-7411.232</v>
      </c>
      <c r="K1464">
        <v>894286</v>
      </c>
      <c r="L1464">
        <v>2205</v>
      </c>
    </row>
    <row r="1465" spans="10:12" x14ac:dyDescent="0.45">
      <c r="J1465">
        <v>-7411.232</v>
      </c>
      <c r="K1465">
        <v>327185</v>
      </c>
      <c r="L1465">
        <v>2704</v>
      </c>
    </row>
    <row r="1466" spans="10:12" x14ac:dyDescent="0.45">
      <c r="J1466">
        <v>-7411.232</v>
      </c>
      <c r="K1466">
        <v>353696</v>
      </c>
      <c r="L1466">
        <v>1070</v>
      </c>
    </row>
    <row r="1467" spans="10:12" x14ac:dyDescent="0.45">
      <c r="J1467">
        <v>-7411.232</v>
      </c>
      <c r="K1467">
        <v>83003</v>
      </c>
      <c r="L1467">
        <v>4155</v>
      </c>
    </row>
    <row r="1468" spans="10:12" x14ac:dyDescent="0.45">
      <c r="J1468">
        <v>-7411.232</v>
      </c>
      <c r="K1468">
        <v>194728</v>
      </c>
      <c r="L1468">
        <v>2949</v>
      </c>
    </row>
    <row r="1469" spans="10:12" x14ac:dyDescent="0.45">
      <c r="J1469">
        <v>-7411.232</v>
      </c>
      <c r="K1469">
        <v>269688</v>
      </c>
      <c r="L1469">
        <v>3911</v>
      </c>
    </row>
    <row r="1470" spans="10:12" x14ac:dyDescent="0.45">
      <c r="J1470">
        <v>-7411.232</v>
      </c>
      <c r="K1470">
        <v>758926</v>
      </c>
      <c r="L1470">
        <v>1682</v>
      </c>
    </row>
    <row r="1471" spans="10:12" x14ac:dyDescent="0.45">
      <c r="J1471">
        <v>-7411.232</v>
      </c>
      <c r="K1471">
        <v>922042</v>
      </c>
      <c r="L1471">
        <v>492</v>
      </c>
    </row>
    <row r="1472" spans="10:12" x14ac:dyDescent="0.45">
      <c r="J1472">
        <v>-7411.232</v>
      </c>
      <c r="K1472">
        <v>722923</v>
      </c>
      <c r="L1472">
        <v>4751</v>
      </c>
    </row>
    <row r="1473" spans="10:12" x14ac:dyDescent="0.45">
      <c r="J1473">
        <v>-7411.232</v>
      </c>
      <c r="K1473">
        <v>966014</v>
      </c>
      <c r="L1473">
        <v>37</v>
      </c>
    </row>
    <row r="1474" spans="10:12" x14ac:dyDescent="0.45">
      <c r="J1474">
        <v>-7411.232</v>
      </c>
      <c r="K1474">
        <v>645052</v>
      </c>
      <c r="L1474">
        <v>910</v>
      </c>
    </row>
    <row r="1475" spans="10:12" x14ac:dyDescent="0.45">
      <c r="J1475">
        <v>-7411.232</v>
      </c>
      <c r="K1475">
        <v>510020</v>
      </c>
      <c r="L1475">
        <v>4968</v>
      </c>
    </row>
    <row r="1476" spans="10:12" x14ac:dyDescent="0.45">
      <c r="J1476">
        <v>-7411.232</v>
      </c>
      <c r="K1476">
        <v>384225</v>
      </c>
      <c r="L1476">
        <v>4801</v>
      </c>
    </row>
    <row r="1477" spans="10:12" x14ac:dyDescent="0.45">
      <c r="J1477">
        <v>-7411.232</v>
      </c>
      <c r="K1477">
        <v>746487</v>
      </c>
      <c r="L1477">
        <v>3711</v>
      </c>
    </row>
    <row r="1478" spans="10:12" x14ac:dyDescent="0.45">
      <c r="J1478">
        <v>-7411.232</v>
      </c>
      <c r="K1478">
        <v>666720</v>
      </c>
      <c r="L1478">
        <v>671</v>
      </c>
    </row>
    <row r="1479" spans="10:12" x14ac:dyDescent="0.45">
      <c r="J1479">
        <v>-7411.232</v>
      </c>
      <c r="K1479">
        <v>123985</v>
      </c>
      <c r="L1479">
        <v>248</v>
      </c>
    </row>
    <row r="1480" spans="10:12" x14ac:dyDescent="0.45">
      <c r="J1480">
        <v>-7411.232</v>
      </c>
      <c r="K1480">
        <v>354483</v>
      </c>
      <c r="L1480">
        <v>1851</v>
      </c>
    </row>
    <row r="1481" spans="10:12" x14ac:dyDescent="0.45">
      <c r="J1481">
        <v>-7411.232</v>
      </c>
      <c r="K1481">
        <v>486363</v>
      </c>
      <c r="L1481">
        <v>3937</v>
      </c>
    </row>
    <row r="1482" spans="10:12" x14ac:dyDescent="0.45">
      <c r="J1482">
        <v>-7411.232</v>
      </c>
      <c r="K1482">
        <v>242970</v>
      </c>
      <c r="L1482">
        <v>1945</v>
      </c>
    </row>
    <row r="1483" spans="10:12" x14ac:dyDescent="0.45">
      <c r="J1483">
        <v>-7411.232</v>
      </c>
      <c r="K1483">
        <v>236935</v>
      </c>
      <c r="L1483">
        <v>3873</v>
      </c>
    </row>
    <row r="1484" spans="10:12" x14ac:dyDescent="0.45">
      <c r="J1484">
        <v>-7411.232</v>
      </c>
      <c r="K1484">
        <v>847129</v>
      </c>
      <c r="L1484">
        <v>3854</v>
      </c>
    </row>
    <row r="1485" spans="10:12" x14ac:dyDescent="0.45">
      <c r="J1485">
        <v>-7411.232</v>
      </c>
      <c r="K1485">
        <v>849285</v>
      </c>
      <c r="L1485">
        <v>3864</v>
      </c>
    </row>
    <row r="1486" spans="10:12" x14ac:dyDescent="0.45">
      <c r="J1486">
        <v>-7411.232</v>
      </c>
      <c r="K1486">
        <v>652539</v>
      </c>
      <c r="L1486">
        <v>2596</v>
      </c>
    </row>
    <row r="1487" spans="10:12" x14ac:dyDescent="0.45">
      <c r="J1487">
        <v>-7411.232</v>
      </c>
      <c r="K1487">
        <v>419870</v>
      </c>
      <c r="L1487">
        <v>1442</v>
      </c>
    </row>
    <row r="1488" spans="10:12" x14ac:dyDescent="0.45">
      <c r="J1488">
        <v>-7411.232</v>
      </c>
      <c r="K1488">
        <v>217759</v>
      </c>
      <c r="L1488">
        <v>1711</v>
      </c>
    </row>
    <row r="1489" spans="10:12" x14ac:dyDescent="0.45">
      <c r="J1489">
        <v>-7411.232</v>
      </c>
      <c r="K1489">
        <v>928860</v>
      </c>
      <c r="L1489">
        <v>1651</v>
      </c>
    </row>
    <row r="1490" spans="10:12" x14ac:dyDescent="0.45">
      <c r="J1490">
        <v>-7411.232</v>
      </c>
      <c r="K1490">
        <v>745606</v>
      </c>
      <c r="L1490">
        <v>2260</v>
      </c>
    </row>
    <row r="1491" spans="10:12" x14ac:dyDescent="0.45">
      <c r="J1491">
        <v>-7411.232</v>
      </c>
      <c r="K1491">
        <v>926283</v>
      </c>
      <c r="L1491">
        <v>269</v>
      </c>
    </row>
    <row r="1492" spans="10:12" x14ac:dyDescent="0.45">
      <c r="J1492">
        <v>-7411.232</v>
      </c>
      <c r="K1492">
        <v>461231</v>
      </c>
      <c r="L1492">
        <v>3325</v>
      </c>
    </row>
    <row r="1493" spans="10:12" x14ac:dyDescent="0.45">
      <c r="J1493">
        <v>-7411.232</v>
      </c>
      <c r="K1493">
        <v>781442</v>
      </c>
      <c r="L1493">
        <v>1230</v>
      </c>
    </row>
    <row r="1494" spans="10:12" x14ac:dyDescent="0.45">
      <c r="J1494">
        <v>-7411.232</v>
      </c>
      <c r="K1494">
        <v>276023</v>
      </c>
      <c r="L1494">
        <v>1353</v>
      </c>
    </row>
    <row r="1495" spans="10:12" x14ac:dyDescent="0.45">
      <c r="J1495">
        <v>-7411.232</v>
      </c>
      <c r="K1495">
        <v>222628</v>
      </c>
      <c r="L1495">
        <v>4819</v>
      </c>
    </row>
    <row r="1496" spans="10:12" x14ac:dyDescent="0.45">
      <c r="J1496">
        <v>-7411.232</v>
      </c>
      <c r="K1496">
        <v>92355</v>
      </c>
      <c r="L1496">
        <v>1997</v>
      </c>
    </row>
    <row r="1497" spans="10:12" x14ac:dyDescent="0.45">
      <c r="J1497">
        <v>-7411.232</v>
      </c>
      <c r="K1497">
        <v>269374</v>
      </c>
      <c r="L1497">
        <v>2321</v>
      </c>
    </row>
    <row r="1498" spans="10:12" x14ac:dyDescent="0.45">
      <c r="J1498">
        <v>-7411.232</v>
      </c>
      <c r="K1498">
        <v>966499</v>
      </c>
      <c r="L1498">
        <v>963</v>
      </c>
    </row>
    <row r="1499" spans="10:12" x14ac:dyDescent="0.45">
      <c r="J1499">
        <v>-7411.232</v>
      </c>
      <c r="K1499">
        <v>605565</v>
      </c>
      <c r="L1499">
        <v>404</v>
      </c>
    </row>
    <row r="1500" spans="10:12" x14ac:dyDescent="0.45">
      <c r="J1500">
        <v>-7411.232</v>
      </c>
      <c r="K1500">
        <v>773195</v>
      </c>
      <c r="L1500">
        <v>849</v>
      </c>
    </row>
    <row r="1501" spans="10:12" x14ac:dyDescent="0.45">
      <c r="J1501">
        <v>-7411.232</v>
      </c>
      <c r="K1501">
        <v>674419</v>
      </c>
      <c r="L1501">
        <v>2870</v>
      </c>
    </row>
    <row r="1502" spans="10:12" x14ac:dyDescent="0.45">
      <c r="J1502">
        <v>-7411.232</v>
      </c>
      <c r="K1502">
        <v>818852</v>
      </c>
      <c r="L1502">
        <v>1650</v>
      </c>
    </row>
    <row r="1503" spans="10:12" x14ac:dyDescent="0.45">
      <c r="J1503">
        <v>-7418.7809999999999</v>
      </c>
      <c r="K1503">
        <v>973357</v>
      </c>
      <c r="L1503">
        <v>3796</v>
      </c>
    </row>
    <row r="1504" spans="10:12" x14ac:dyDescent="0.45">
      <c r="J1504">
        <v>-7418.7809999999999</v>
      </c>
      <c r="K1504">
        <v>761017</v>
      </c>
      <c r="L1504">
        <v>3336</v>
      </c>
    </row>
    <row r="1505" spans="10:12" x14ac:dyDescent="0.45">
      <c r="J1505">
        <v>-7424.6239999999998</v>
      </c>
      <c r="K1505">
        <v>88767</v>
      </c>
      <c r="L1505">
        <v>2700</v>
      </c>
    </row>
    <row r="1506" spans="10:12" x14ac:dyDescent="0.45">
      <c r="J1506">
        <v>-7424.6239999999998</v>
      </c>
      <c r="K1506">
        <v>146857</v>
      </c>
      <c r="L1506">
        <v>1673</v>
      </c>
    </row>
    <row r="1507" spans="10:12" x14ac:dyDescent="0.45">
      <c r="J1507">
        <v>-7424.6239999999998</v>
      </c>
      <c r="K1507">
        <v>783102</v>
      </c>
      <c r="L1507">
        <v>433</v>
      </c>
    </row>
    <row r="1508" spans="10:12" x14ac:dyDescent="0.45">
      <c r="J1508">
        <v>-7424.6239999999998</v>
      </c>
      <c r="K1508">
        <v>905166</v>
      </c>
      <c r="L1508">
        <v>1042</v>
      </c>
    </row>
    <row r="1509" spans="10:12" x14ac:dyDescent="0.45">
      <c r="J1509">
        <v>-7424.6239999999998</v>
      </c>
      <c r="K1509">
        <v>344689</v>
      </c>
      <c r="L1509">
        <v>1354</v>
      </c>
    </row>
    <row r="1510" spans="10:12" x14ac:dyDescent="0.45">
      <c r="J1510">
        <v>-7424.6239999999998</v>
      </c>
      <c r="K1510">
        <v>408652</v>
      </c>
      <c r="L1510">
        <v>2290</v>
      </c>
    </row>
    <row r="1511" spans="10:12" x14ac:dyDescent="0.45">
      <c r="J1511">
        <v>-7424.6239999999998</v>
      </c>
      <c r="K1511">
        <v>338766</v>
      </c>
      <c r="L1511">
        <v>1131</v>
      </c>
    </row>
    <row r="1512" spans="10:12" x14ac:dyDescent="0.45">
      <c r="J1512">
        <v>-7424.6239999999998</v>
      </c>
      <c r="K1512">
        <v>217585</v>
      </c>
      <c r="L1512">
        <v>2821</v>
      </c>
    </row>
    <row r="1513" spans="10:12" x14ac:dyDescent="0.45">
      <c r="J1513">
        <v>-7426.982</v>
      </c>
      <c r="K1513">
        <v>681173</v>
      </c>
      <c r="L1513">
        <v>4972</v>
      </c>
    </row>
    <row r="1514" spans="10:12" x14ac:dyDescent="0.45">
      <c r="J1514">
        <v>-7426.982</v>
      </c>
      <c r="K1514">
        <v>619700</v>
      </c>
      <c r="L1514">
        <v>2629</v>
      </c>
    </row>
    <row r="1515" spans="10:12" x14ac:dyDescent="0.45">
      <c r="J1515">
        <v>-7426.982</v>
      </c>
      <c r="K1515">
        <v>509923</v>
      </c>
      <c r="L1515">
        <v>4840</v>
      </c>
    </row>
    <row r="1516" spans="10:12" x14ac:dyDescent="0.45">
      <c r="J1516">
        <v>-7427.5749999999998</v>
      </c>
      <c r="K1516">
        <v>284716</v>
      </c>
      <c r="L1516">
        <v>713</v>
      </c>
    </row>
    <row r="1517" spans="10:12" x14ac:dyDescent="0.45">
      <c r="J1517">
        <v>-7427.5749999999998</v>
      </c>
      <c r="K1517">
        <v>690985</v>
      </c>
      <c r="L1517">
        <v>2271</v>
      </c>
    </row>
    <row r="1518" spans="10:12" x14ac:dyDescent="0.45">
      <c r="J1518">
        <v>-7427.5749999999998</v>
      </c>
      <c r="K1518">
        <v>380765</v>
      </c>
      <c r="L1518">
        <v>4098</v>
      </c>
    </row>
    <row r="1519" spans="10:12" x14ac:dyDescent="0.45">
      <c r="J1519">
        <v>-7429.3909999999996</v>
      </c>
      <c r="K1519">
        <v>659601</v>
      </c>
      <c r="L1519">
        <v>3610</v>
      </c>
    </row>
    <row r="1520" spans="10:12" x14ac:dyDescent="0.45">
      <c r="J1520">
        <v>-7429.3909999999996</v>
      </c>
      <c r="K1520">
        <v>751070</v>
      </c>
      <c r="L1520">
        <v>4417</v>
      </c>
    </row>
    <row r="1521" spans="10:12" x14ac:dyDescent="0.45">
      <c r="J1521">
        <v>-7429.3909999999996</v>
      </c>
      <c r="K1521">
        <v>638977</v>
      </c>
      <c r="L1521">
        <v>643</v>
      </c>
    </row>
    <row r="1522" spans="10:12" x14ac:dyDescent="0.45">
      <c r="J1522">
        <v>-7429.3909999999996</v>
      </c>
      <c r="K1522">
        <v>230461</v>
      </c>
      <c r="L1522">
        <v>4605</v>
      </c>
    </row>
    <row r="1523" spans="10:12" x14ac:dyDescent="0.45">
      <c r="J1523">
        <v>-7429.3909999999996</v>
      </c>
      <c r="K1523">
        <v>746057</v>
      </c>
      <c r="L1523">
        <v>3003</v>
      </c>
    </row>
    <row r="1524" spans="10:12" x14ac:dyDescent="0.45">
      <c r="J1524">
        <v>-7429.3909999999996</v>
      </c>
      <c r="K1524">
        <v>634782</v>
      </c>
      <c r="L1524">
        <v>979</v>
      </c>
    </row>
    <row r="1525" spans="10:12" x14ac:dyDescent="0.45">
      <c r="J1525">
        <v>-7429.3909999999996</v>
      </c>
      <c r="K1525">
        <v>586619</v>
      </c>
      <c r="L1525">
        <v>1837</v>
      </c>
    </row>
    <row r="1526" spans="10:12" x14ac:dyDescent="0.45">
      <c r="J1526">
        <v>-7429.3909999999996</v>
      </c>
      <c r="K1526">
        <v>463894</v>
      </c>
      <c r="L1526">
        <v>1733</v>
      </c>
    </row>
    <row r="1527" spans="10:12" x14ac:dyDescent="0.45">
      <c r="J1527">
        <v>-7429.3909999999996</v>
      </c>
      <c r="K1527">
        <v>715260</v>
      </c>
      <c r="L1527">
        <v>3217</v>
      </c>
    </row>
    <row r="1528" spans="10:12" x14ac:dyDescent="0.45">
      <c r="J1528">
        <v>-7429.3909999999996</v>
      </c>
      <c r="K1528">
        <v>587946</v>
      </c>
      <c r="L1528">
        <v>120</v>
      </c>
    </row>
    <row r="1529" spans="10:12" x14ac:dyDescent="0.45">
      <c r="J1529">
        <v>-7429.3909999999996</v>
      </c>
      <c r="K1529">
        <v>965578</v>
      </c>
      <c r="L1529">
        <v>3276</v>
      </c>
    </row>
    <row r="1530" spans="10:12" x14ac:dyDescent="0.45">
      <c r="J1530">
        <v>-7429.6170000000002</v>
      </c>
      <c r="K1530">
        <v>242560</v>
      </c>
      <c r="L1530">
        <v>3868</v>
      </c>
    </row>
    <row r="1531" spans="10:12" x14ac:dyDescent="0.45">
      <c r="J1531">
        <v>-7429.6170000000002</v>
      </c>
      <c r="K1531">
        <v>602960</v>
      </c>
      <c r="L1531">
        <v>2226</v>
      </c>
    </row>
    <row r="1532" spans="10:12" x14ac:dyDescent="0.45">
      <c r="J1532">
        <v>-7429.6170000000002</v>
      </c>
      <c r="K1532">
        <v>672489</v>
      </c>
      <c r="L1532">
        <v>3679</v>
      </c>
    </row>
    <row r="1533" spans="10:12" x14ac:dyDescent="0.45">
      <c r="J1533">
        <v>-7429.6170000000002</v>
      </c>
      <c r="K1533">
        <v>220889</v>
      </c>
      <c r="L1533">
        <v>3323</v>
      </c>
    </row>
    <row r="1534" spans="10:12" x14ac:dyDescent="0.45">
      <c r="J1534">
        <v>-7429.6170000000002</v>
      </c>
      <c r="K1534">
        <v>500273</v>
      </c>
      <c r="L1534">
        <v>3468</v>
      </c>
    </row>
    <row r="1535" spans="10:12" x14ac:dyDescent="0.45">
      <c r="J1535">
        <v>-7429.6170000000002</v>
      </c>
      <c r="K1535">
        <v>990442</v>
      </c>
      <c r="L1535">
        <v>3892</v>
      </c>
    </row>
    <row r="1536" spans="10:12" x14ac:dyDescent="0.45">
      <c r="J1536">
        <v>-7429.6170000000002</v>
      </c>
      <c r="K1536">
        <v>483093</v>
      </c>
      <c r="L1536">
        <v>3467</v>
      </c>
    </row>
    <row r="1537" spans="10:12" x14ac:dyDescent="0.45">
      <c r="J1537">
        <v>-7429.6170000000002</v>
      </c>
      <c r="K1537">
        <v>226814</v>
      </c>
      <c r="L1537">
        <v>2623</v>
      </c>
    </row>
    <row r="1538" spans="10:12" x14ac:dyDescent="0.45">
      <c r="J1538">
        <v>-7429.6170000000002</v>
      </c>
      <c r="K1538">
        <v>77758</v>
      </c>
      <c r="L1538">
        <v>2126</v>
      </c>
    </row>
    <row r="1539" spans="10:12" x14ac:dyDescent="0.45">
      <c r="J1539">
        <v>-7429.6170000000002</v>
      </c>
      <c r="K1539">
        <v>274095</v>
      </c>
      <c r="L1539">
        <v>4062</v>
      </c>
    </row>
    <row r="1540" spans="10:12" x14ac:dyDescent="0.45">
      <c r="J1540">
        <v>-7429.6170000000002</v>
      </c>
      <c r="K1540">
        <v>678813</v>
      </c>
      <c r="L1540">
        <v>1881</v>
      </c>
    </row>
    <row r="1541" spans="10:12" x14ac:dyDescent="0.45">
      <c r="J1541">
        <v>-7429.6170000000002</v>
      </c>
      <c r="K1541">
        <v>245610</v>
      </c>
      <c r="L1541">
        <v>4052</v>
      </c>
    </row>
    <row r="1542" spans="10:12" x14ac:dyDescent="0.45">
      <c r="J1542">
        <v>-7429.6170000000002</v>
      </c>
      <c r="K1542">
        <v>859432</v>
      </c>
      <c r="L1542">
        <v>770</v>
      </c>
    </row>
    <row r="1543" spans="10:12" x14ac:dyDescent="0.45">
      <c r="J1543">
        <v>-7429.6170000000002</v>
      </c>
      <c r="K1543">
        <v>481032</v>
      </c>
      <c r="L1543">
        <v>4699</v>
      </c>
    </row>
    <row r="1544" spans="10:12" x14ac:dyDescent="0.45">
      <c r="J1544">
        <v>-7429.6170000000002</v>
      </c>
      <c r="K1544">
        <v>215483</v>
      </c>
      <c r="L1544">
        <v>1952</v>
      </c>
    </row>
    <row r="1545" spans="10:12" x14ac:dyDescent="0.45">
      <c r="J1545">
        <v>-7429.6170000000002</v>
      </c>
      <c r="K1545">
        <v>181178</v>
      </c>
      <c r="L1545">
        <v>1069</v>
      </c>
    </row>
    <row r="1546" spans="10:12" x14ac:dyDescent="0.45">
      <c r="J1546">
        <v>-7429.6170000000002</v>
      </c>
      <c r="K1546">
        <v>341519</v>
      </c>
      <c r="L1546">
        <v>653</v>
      </c>
    </row>
    <row r="1547" spans="10:12" x14ac:dyDescent="0.45">
      <c r="J1547">
        <v>-7429.6170000000002</v>
      </c>
      <c r="K1547">
        <v>3607</v>
      </c>
      <c r="L1547">
        <v>873</v>
      </c>
    </row>
    <row r="1548" spans="10:12" x14ac:dyDescent="0.45">
      <c r="J1548">
        <v>-7429.6170000000002</v>
      </c>
      <c r="K1548">
        <v>473942</v>
      </c>
      <c r="L1548">
        <v>574</v>
      </c>
    </row>
    <row r="1549" spans="10:12" x14ac:dyDescent="0.45">
      <c r="J1549">
        <v>-7429.6170000000002</v>
      </c>
      <c r="K1549">
        <v>288476</v>
      </c>
      <c r="L1549">
        <v>4193</v>
      </c>
    </row>
    <row r="1550" spans="10:12" x14ac:dyDescent="0.45">
      <c r="J1550">
        <v>-7429.6170000000002</v>
      </c>
      <c r="K1550">
        <v>284400</v>
      </c>
      <c r="L1550">
        <v>1298</v>
      </c>
    </row>
    <row r="1551" spans="10:12" x14ac:dyDescent="0.45">
      <c r="J1551">
        <v>-7429.6170000000002</v>
      </c>
      <c r="K1551">
        <v>168000</v>
      </c>
      <c r="L1551">
        <v>3882</v>
      </c>
    </row>
    <row r="1552" spans="10:12" x14ac:dyDescent="0.45">
      <c r="J1552">
        <v>-7429.6170000000002</v>
      </c>
      <c r="K1552">
        <v>867690</v>
      </c>
      <c r="L1552">
        <v>3543</v>
      </c>
    </row>
    <row r="1553" spans="10:12" x14ac:dyDescent="0.45">
      <c r="J1553">
        <v>-7429.6170000000002</v>
      </c>
      <c r="K1553">
        <v>913817</v>
      </c>
      <c r="L1553">
        <v>4830</v>
      </c>
    </row>
    <row r="1554" spans="10:12" x14ac:dyDescent="0.45">
      <c r="J1554">
        <v>-7429.6170000000002</v>
      </c>
      <c r="K1554">
        <v>165822</v>
      </c>
      <c r="L1554">
        <v>1803</v>
      </c>
    </row>
    <row r="1555" spans="10:12" x14ac:dyDescent="0.45">
      <c r="J1555">
        <v>-7429.6170000000002</v>
      </c>
      <c r="K1555">
        <v>137719</v>
      </c>
      <c r="L1555">
        <v>1504</v>
      </c>
    </row>
    <row r="1556" spans="10:12" x14ac:dyDescent="0.45">
      <c r="J1556">
        <v>-7429.6170000000002</v>
      </c>
      <c r="K1556">
        <v>708125</v>
      </c>
      <c r="L1556">
        <v>4660</v>
      </c>
    </row>
    <row r="1557" spans="10:12" x14ac:dyDescent="0.45">
      <c r="J1557">
        <v>-7547.1210000000001</v>
      </c>
      <c r="K1557">
        <v>407049</v>
      </c>
      <c r="L1557">
        <v>2089</v>
      </c>
    </row>
    <row r="1558" spans="10:12" x14ac:dyDescent="0.45">
      <c r="J1558">
        <v>-7547.1210000000001</v>
      </c>
      <c r="K1558">
        <v>991399</v>
      </c>
      <c r="L1558">
        <v>1433</v>
      </c>
    </row>
    <row r="1559" spans="10:12" x14ac:dyDescent="0.45">
      <c r="J1559">
        <v>-7547.1210000000001</v>
      </c>
      <c r="K1559">
        <v>780726</v>
      </c>
      <c r="L1559">
        <v>1270</v>
      </c>
    </row>
    <row r="1560" spans="10:12" x14ac:dyDescent="0.45">
      <c r="J1560">
        <v>-7547.1210000000001</v>
      </c>
      <c r="K1560">
        <v>324409</v>
      </c>
      <c r="L1560">
        <v>4645</v>
      </c>
    </row>
    <row r="1561" spans="10:12" x14ac:dyDescent="0.45">
      <c r="J1561">
        <v>-7547.1210000000001</v>
      </c>
      <c r="K1561">
        <v>958107</v>
      </c>
      <c r="L1561">
        <v>790</v>
      </c>
    </row>
    <row r="1562" spans="10:12" x14ac:dyDescent="0.45">
      <c r="J1562">
        <v>-7547.1210000000001</v>
      </c>
      <c r="K1562">
        <v>227272</v>
      </c>
      <c r="L1562">
        <v>1831</v>
      </c>
    </row>
    <row r="1563" spans="10:12" x14ac:dyDescent="0.45">
      <c r="J1563">
        <v>-7547.1210000000001</v>
      </c>
      <c r="K1563">
        <v>367213</v>
      </c>
      <c r="L1563">
        <v>2313</v>
      </c>
    </row>
    <row r="1564" spans="10:12" x14ac:dyDescent="0.45">
      <c r="J1564">
        <v>-7547.1210000000001</v>
      </c>
      <c r="K1564">
        <v>811924</v>
      </c>
      <c r="L1564">
        <v>4114</v>
      </c>
    </row>
    <row r="1565" spans="10:12" x14ac:dyDescent="0.45">
      <c r="J1565">
        <v>-7547.1210000000001</v>
      </c>
      <c r="K1565">
        <v>785215</v>
      </c>
      <c r="L1565">
        <v>3364</v>
      </c>
    </row>
    <row r="1566" spans="10:12" x14ac:dyDescent="0.45">
      <c r="J1566">
        <v>-7547.1210000000001</v>
      </c>
      <c r="K1566">
        <v>268642</v>
      </c>
      <c r="L1566">
        <v>2114</v>
      </c>
    </row>
    <row r="1567" spans="10:12" x14ac:dyDescent="0.45">
      <c r="J1567">
        <v>-7547.1210000000001</v>
      </c>
      <c r="K1567">
        <v>328086</v>
      </c>
      <c r="L1567">
        <v>4461</v>
      </c>
    </row>
    <row r="1568" spans="10:12" x14ac:dyDescent="0.45">
      <c r="J1568">
        <v>-7547.1210000000001</v>
      </c>
      <c r="K1568">
        <v>329127</v>
      </c>
      <c r="L1568">
        <v>185</v>
      </c>
    </row>
    <row r="1569" spans="10:12" x14ac:dyDescent="0.45">
      <c r="J1569">
        <v>-7547.1210000000001</v>
      </c>
      <c r="K1569">
        <v>832635</v>
      </c>
      <c r="L1569">
        <v>3239</v>
      </c>
    </row>
    <row r="1570" spans="10:12" x14ac:dyDescent="0.45">
      <c r="J1570">
        <v>-7547.1210000000001</v>
      </c>
      <c r="K1570">
        <v>514872</v>
      </c>
      <c r="L1570">
        <v>4403</v>
      </c>
    </row>
    <row r="1571" spans="10:12" x14ac:dyDescent="0.45">
      <c r="J1571">
        <v>-7547.1210000000001</v>
      </c>
      <c r="K1571">
        <v>16207</v>
      </c>
      <c r="L1571">
        <v>1568</v>
      </c>
    </row>
    <row r="1572" spans="10:12" x14ac:dyDescent="0.45">
      <c r="J1572">
        <v>-7547.1210000000001</v>
      </c>
      <c r="K1572">
        <v>851945</v>
      </c>
      <c r="L1572">
        <v>18</v>
      </c>
    </row>
    <row r="1573" spans="10:12" x14ac:dyDescent="0.45">
      <c r="J1573">
        <v>-7547.1210000000001</v>
      </c>
      <c r="K1573">
        <v>574728</v>
      </c>
      <c r="L1573">
        <v>3619</v>
      </c>
    </row>
    <row r="1574" spans="10:12" x14ac:dyDescent="0.45">
      <c r="J1574">
        <v>-7547.1210000000001</v>
      </c>
      <c r="K1574">
        <v>943496</v>
      </c>
      <c r="L1574">
        <v>3930</v>
      </c>
    </row>
    <row r="1575" spans="10:12" x14ac:dyDescent="0.45">
      <c r="J1575">
        <v>-7547.1210000000001</v>
      </c>
      <c r="K1575">
        <v>435399</v>
      </c>
      <c r="L1575">
        <v>2896</v>
      </c>
    </row>
    <row r="1576" spans="10:12" x14ac:dyDescent="0.45">
      <c r="J1576">
        <v>-7547.1210000000001</v>
      </c>
      <c r="K1576">
        <v>3307</v>
      </c>
      <c r="L1576">
        <v>735</v>
      </c>
    </row>
    <row r="1577" spans="10:12" x14ac:dyDescent="0.45">
      <c r="J1577">
        <v>-7547.1210000000001</v>
      </c>
      <c r="K1577">
        <v>545108</v>
      </c>
      <c r="L1577">
        <v>667</v>
      </c>
    </row>
    <row r="1578" spans="10:12" x14ac:dyDescent="0.45">
      <c r="J1578">
        <v>-7547.1210000000001</v>
      </c>
      <c r="K1578">
        <v>250295</v>
      </c>
      <c r="L1578">
        <v>1884</v>
      </c>
    </row>
    <row r="1579" spans="10:12" x14ac:dyDescent="0.45">
      <c r="J1579">
        <v>-7547.1210000000001</v>
      </c>
      <c r="K1579">
        <v>354395</v>
      </c>
      <c r="L1579">
        <v>486</v>
      </c>
    </row>
    <row r="1580" spans="10:12" x14ac:dyDescent="0.45">
      <c r="J1580">
        <v>-7547.1210000000001</v>
      </c>
      <c r="K1580">
        <v>18109</v>
      </c>
      <c r="L1580">
        <v>2690</v>
      </c>
    </row>
    <row r="1581" spans="10:12" x14ac:dyDescent="0.45">
      <c r="J1581">
        <v>-7547.1210000000001</v>
      </c>
      <c r="K1581">
        <v>884242</v>
      </c>
      <c r="L1581">
        <v>957</v>
      </c>
    </row>
    <row r="1582" spans="10:12" x14ac:dyDescent="0.45">
      <c r="J1582">
        <v>-7547.1210000000001</v>
      </c>
      <c r="K1582">
        <v>887848</v>
      </c>
      <c r="L1582">
        <v>4649</v>
      </c>
    </row>
    <row r="1583" spans="10:12" x14ac:dyDescent="0.45">
      <c r="J1583">
        <v>-7547.1210000000001</v>
      </c>
      <c r="K1583">
        <v>713148</v>
      </c>
      <c r="L1583">
        <v>3878</v>
      </c>
    </row>
    <row r="1584" spans="10:12" x14ac:dyDescent="0.45">
      <c r="J1584">
        <v>-7547.1210000000001</v>
      </c>
      <c r="K1584">
        <v>66712</v>
      </c>
      <c r="L1584">
        <v>4613</v>
      </c>
    </row>
    <row r="1585" spans="10:12" x14ac:dyDescent="0.45">
      <c r="J1585">
        <v>-7547.1210000000001</v>
      </c>
      <c r="K1585">
        <v>810450</v>
      </c>
      <c r="L1585">
        <v>4866</v>
      </c>
    </row>
    <row r="1586" spans="10:12" x14ac:dyDescent="0.45">
      <c r="J1586">
        <v>-7547.1210000000001</v>
      </c>
      <c r="K1586">
        <v>202112</v>
      </c>
      <c r="L1586">
        <v>2619</v>
      </c>
    </row>
    <row r="1587" spans="10:12" x14ac:dyDescent="0.45">
      <c r="J1587">
        <v>-7547.1210000000001</v>
      </c>
      <c r="K1587">
        <v>132947</v>
      </c>
      <c r="L1587">
        <v>4087</v>
      </c>
    </row>
    <row r="1588" spans="10:12" x14ac:dyDescent="0.45">
      <c r="J1588">
        <v>-7547.1210000000001</v>
      </c>
      <c r="K1588">
        <v>501995</v>
      </c>
      <c r="L1588">
        <v>791</v>
      </c>
    </row>
    <row r="1589" spans="10:12" x14ac:dyDescent="0.45">
      <c r="J1589">
        <v>-7547.1210000000001</v>
      </c>
      <c r="K1589">
        <v>650371</v>
      </c>
      <c r="L1589">
        <v>14</v>
      </c>
    </row>
    <row r="1590" spans="10:12" x14ac:dyDescent="0.45">
      <c r="J1590">
        <v>-7547.1210000000001</v>
      </c>
      <c r="K1590">
        <v>54323</v>
      </c>
      <c r="L1590">
        <v>4671</v>
      </c>
    </row>
    <row r="1591" spans="10:12" x14ac:dyDescent="0.45">
      <c r="J1591">
        <v>-7547.1210000000001</v>
      </c>
      <c r="K1591">
        <v>950970</v>
      </c>
      <c r="L1591">
        <v>2963</v>
      </c>
    </row>
    <row r="1592" spans="10:12" x14ac:dyDescent="0.45">
      <c r="J1592">
        <v>-7547.1210000000001</v>
      </c>
      <c r="K1592">
        <v>968256</v>
      </c>
      <c r="L1592">
        <v>3948</v>
      </c>
    </row>
    <row r="1593" spans="10:12" x14ac:dyDescent="0.45">
      <c r="J1593">
        <v>-7547.1210000000001</v>
      </c>
      <c r="K1593">
        <v>354564</v>
      </c>
      <c r="L1593">
        <v>3098</v>
      </c>
    </row>
    <row r="1594" spans="10:12" x14ac:dyDescent="0.45">
      <c r="J1594">
        <v>-7547.1210000000001</v>
      </c>
      <c r="K1594">
        <v>853195</v>
      </c>
      <c r="L1594">
        <v>431</v>
      </c>
    </row>
    <row r="1595" spans="10:12" x14ac:dyDescent="0.45">
      <c r="J1595">
        <v>-7547.1210000000001</v>
      </c>
      <c r="K1595">
        <v>668003</v>
      </c>
      <c r="L1595">
        <v>647</v>
      </c>
    </row>
    <row r="1596" spans="10:12" x14ac:dyDescent="0.45">
      <c r="J1596">
        <v>-7547.1210000000001</v>
      </c>
      <c r="K1596">
        <v>221256</v>
      </c>
      <c r="L1596">
        <v>3464</v>
      </c>
    </row>
    <row r="1597" spans="10:12" x14ac:dyDescent="0.45">
      <c r="J1597">
        <v>-7547.1210000000001</v>
      </c>
      <c r="K1597">
        <v>610181</v>
      </c>
      <c r="L1597">
        <v>711</v>
      </c>
    </row>
    <row r="1598" spans="10:12" x14ac:dyDescent="0.45">
      <c r="J1598">
        <v>-7547.1210000000001</v>
      </c>
      <c r="K1598">
        <v>316165</v>
      </c>
      <c r="L1598">
        <v>299</v>
      </c>
    </row>
    <row r="1599" spans="10:12" x14ac:dyDescent="0.45">
      <c r="J1599">
        <v>-7547.1210000000001</v>
      </c>
      <c r="K1599">
        <v>648035</v>
      </c>
      <c r="L1599">
        <v>836</v>
      </c>
    </row>
    <row r="1600" spans="10:12" x14ac:dyDescent="0.45">
      <c r="J1600">
        <v>-7547.1210000000001</v>
      </c>
      <c r="K1600">
        <v>432148</v>
      </c>
      <c r="L1600">
        <v>30</v>
      </c>
    </row>
    <row r="1601" spans="10:12" x14ac:dyDescent="0.45">
      <c r="J1601">
        <v>-7547.1210000000001</v>
      </c>
      <c r="K1601">
        <v>494085</v>
      </c>
      <c r="L1601">
        <v>4955</v>
      </c>
    </row>
    <row r="1602" spans="10:12" x14ac:dyDescent="0.45">
      <c r="J1602">
        <v>-7547.1210000000001</v>
      </c>
      <c r="K1602">
        <v>205005</v>
      </c>
      <c r="L1602">
        <v>2559</v>
      </c>
    </row>
    <row r="1603" spans="10:12" x14ac:dyDescent="0.45">
      <c r="J1603">
        <v>-7547.1210000000001</v>
      </c>
      <c r="K1603">
        <v>775884</v>
      </c>
      <c r="L1603">
        <v>639</v>
      </c>
    </row>
    <row r="1604" spans="10:12" x14ac:dyDescent="0.45">
      <c r="J1604">
        <v>-7547.1210000000001</v>
      </c>
      <c r="K1604">
        <v>279850</v>
      </c>
      <c r="L1604">
        <v>555</v>
      </c>
    </row>
    <row r="1605" spans="10:12" x14ac:dyDescent="0.45">
      <c r="J1605">
        <v>-7547.1210000000001</v>
      </c>
      <c r="K1605">
        <v>358449</v>
      </c>
      <c r="L1605">
        <v>2627</v>
      </c>
    </row>
    <row r="1606" spans="10:12" x14ac:dyDescent="0.45">
      <c r="J1606">
        <v>-7547.1210000000001</v>
      </c>
      <c r="K1606">
        <v>860541</v>
      </c>
      <c r="L1606">
        <v>1191</v>
      </c>
    </row>
    <row r="1607" spans="10:12" x14ac:dyDescent="0.45">
      <c r="J1607">
        <v>-7547.1210000000001</v>
      </c>
      <c r="K1607">
        <v>415527</v>
      </c>
      <c r="L1607">
        <v>3602</v>
      </c>
    </row>
    <row r="1608" spans="10:12" x14ac:dyDescent="0.45">
      <c r="J1608">
        <v>-7547.1210000000001</v>
      </c>
      <c r="K1608">
        <v>869520</v>
      </c>
      <c r="L1608">
        <v>3943</v>
      </c>
    </row>
    <row r="1609" spans="10:12" x14ac:dyDescent="0.45">
      <c r="J1609">
        <v>-7547.1210000000001</v>
      </c>
      <c r="K1609">
        <v>937427</v>
      </c>
      <c r="L1609">
        <v>4299</v>
      </c>
    </row>
    <row r="1610" spans="10:12" x14ac:dyDescent="0.45">
      <c r="J1610">
        <v>-7547.1210000000001</v>
      </c>
      <c r="K1610">
        <v>890438</v>
      </c>
      <c r="L1610">
        <v>4431</v>
      </c>
    </row>
    <row r="1611" spans="10:12" x14ac:dyDescent="0.45">
      <c r="J1611">
        <v>-7547.1210000000001</v>
      </c>
      <c r="K1611">
        <v>861304</v>
      </c>
      <c r="L1611">
        <v>4432</v>
      </c>
    </row>
    <row r="1612" spans="10:12" x14ac:dyDescent="0.45">
      <c r="J1612">
        <v>-7547.1210000000001</v>
      </c>
      <c r="K1612">
        <v>438372</v>
      </c>
      <c r="L1612">
        <v>4108</v>
      </c>
    </row>
    <row r="1613" spans="10:12" x14ac:dyDescent="0.45">
      <c r="J1613">
        <v>-7547.1210000000001</v>
      </c>
      <c r="K1613">
        <v>794264</v>
      </c>
      <c r="L1613">
        <v>2493</v>
      </c>
    </row>
    <row r="1614" spans="10:12" x14ac:dyDescent="0.45">
      <c r="J1614">
        <v>-7547.1210000000001</v>
      </c>
      <c r="K1614">
        <v>344422</v>
      </c>
      <c r="L1614">
        <v>296</v>
      </c>
    </row>
    <row r="1615" spans="10:12" x14ac:dyDescent="0.45">
      <c r="J1615">
        <v>-7547.1210000000001</v>
      </c>
      <c r="K1615">
        <v>842859</v>
      </c>
      <c r="L1615">
        <v>4882</v>
      </c>
    </row>
    <row r="1616" spans="10:12" x14ac:dyDescent="0.45">
      <c r="J1616">
        <v>-7547.1210000000001</v>
      </c>
      <c r="K1616">
        <v>613075</v>
      </c>
      <c r="L1616">
        <v>2056</v>
      </c>
    </row>
    <row r="1617" spans="10:12" x14ac:dyDescent="0.45">
      <c r="J1617">
        <v>-7547.1210000000001</v>
      </c>
      <c r="K1617">
        <v>423661</v>
      </c>
      <c r="L1617">
        <v>875</v>
      </c>
    </row>
    <row r="1618" spans="10:12" x14ac:dyDescent="0.45">
      <c r="J1618">
        <v>-7547.1210000000001</v>
      </c>
      <c r="K1618">
        <v>168648</v>
      </c>
      <c r="L1618">
        <v>1788</v>
      </c>
    </row>
    <row r="1619" spans="10:12" x14ac:dyDescent="0.45">
      <c r="J1619">
        <v>-7547.1210000000001</v>
      </c>
      <c r="K1619">
        <v>127098</v>
      </c>
      <c r="L1619">
        <v>4914</v>
      </c>
    </row>
    <row r="1620" spans="10:12" x14ac:dyDescent="0.45">
      <c r="J1620">
        <v>-7547.1210000000001</v>
      </c>
      <c r="K1620">
        <v>488581</v>
      </c>
      <c r="L1620">
        <v>688</v>
      </c>
    </row>
    <row r="1621" spans="10:12" x14ac:dyDescent="0.45">
      <c r="J1621">
        <v>-7547.1210000000001</v>
      </c>
      <c r="K1621">
        <v>442879</v>
      </c>
      <c r="L1621">
        <v>3114</v>
      </c>
    </row>
    <row r="1622" spans="10:12" x14ac:dyDescent="0.45">
      <c r="J1622">
        <v>-7547.1210000000001</v>
      </c>
      <c r="K1622">
        <v>105656</v>
      </c>
      <c r="L1622">
        <v>909</v>
      </c>
    </row>
    <row r="1623" spans="10:12" x14ac:dyDescent="0.45">
      <c r="J1623">
        <v>-7549.5209999999997</v>
      </c>
      <c r="K1623">
        <v>726025</v>
      </c>
      <c r="L1623">
        <v>1445</v>
      </c>
    </row>
    <row r="1624" spans="10:12" x14ac:dyDescent="0.45">
      <c r="J1624">
        <v>-7549.5209999999997</v>
      </c>
      <c r="K1624">
        <v>294492</v>
      </c>
      <c r="L1624">
        <v>3513</v>
      </c>
    </row>
    <row r="1625" spans="10:12" x14ac:dyDescent="0.45">
      <c r="J1625">
        <v>-7549.5209999999997</v>
      </c>
      <c r="K1625">
        <v>166096</v>
      </c>
      <c r="L1625">
        <v>4361</v>
      </c>
    </row>
    <row r="1626" spans="10:12" x14ac:dyDescent="0.45">
      <c r="J1626">
        <v>-7549.5209999999997</v>
      </c>
      <c r="K1626">
        <v>77210</v>
      </c>
      <c r="L1626">
        <v>712</v>
      </c>
    </row>
    <row r="1627" spans="10:12" x14ac:dyDescent="0.45">
      <c r="J1627">
        <v>-7549.5209999999997</v>
      </c>
      <c r="K1627">
        <v>266630</v>
      </c>
      <c r="L1627">
        <v>3429</v>
      </c>
    </row>
    <row r="1628" spans="10:12" x14ac:dyDescent="0.45">
      <c r="J1628">
        <v>-7549.5209999999997</v>
      </c>
      <c r="K1628">
        <v>721012</v>
      </c>
      <c r="L1628">
        <v>4867</v>
      </c>
    </row>
    <row r="1629" spans="10:12" x14ac:dyDescent="0.45">
      <c r="J1629">
        <v>-7549.5209999999997</v>
      </c>
      <c r="K1629">
        <v>479256</v>
      </c>
      <c r="L1629">
        <v>1915</v>
      </c>
    </row>
    <row r="1630" spans="10:12" x14ac:dyDescent="0.45">
      <c r="J1630">
        <v>-7549.5209999999997</v>
      </c>
      <c r="K1630">
        <v>944169</v>
      </c>
      <c r="L1630">
        <v>2786</v>
      </c>
    </row>
    <row r="1631" spans="10:12" x14ac:dyDescent="0.45">
      <c r="J1631">
        <v>-7549.5209999999997</v>
      </c>
      <c r="K1631">
        <v>512360</v>
      </c>
      <c r="L1631">
        <v>2565</v>
      </c>
    </row>
    <row r="1632" spans="10:12" x14ac:dyDescent="0.45">
      <c r="J1632">
        <v>-7549.5209999999997</v>
      </c>
      <c r="K1632">
        <v>147744</v>
      </c>
      <c r="L1632">
        <v>3331</v>
      </c>
    </row>
    <row r="1633" spans="10:12" x14ac:dyDescent="0.45">
      <c r="J1633">
        <v>-7549.5209999999997</v>
      </c>
      <c r="K1633">
        <v>280383</v>
      </c>
      <c r="L1633">
        <v>4836</v>
      </c>
    </row>
    <row r="1634" spans="10:12" x14ac:dyDescent="0.45">
      <c r="J1634">
        <v>-7549.5209999999997</v>
      </c>
      <c r="K1634">
        <v>582615</v>
      </c>
      <c r="L1634">
        <v>2431</v>
      </c>
    </row>
    <row r="1635" spans="10:12" x14ac:dyDescent="0.45">
      <c r="J1635">
        <v>-7549.5209999999997</v>
      </c>
      <c r="K1635">
        <v>621441</v>
      </c>
      <c r="L1635">
        <v>2398</v>
      </c>
    </row>
    <row r="1636" spans="10:12" x14ac:dyDescent="0.45">
      <c r="J1636">
        <v>-7549.5209999999997</v>
      </c>
      <c r="K1636">
        <v>784504</v>
      </c>
      <c r="L1636">
        <v>1943</v>
      </c>
    </row>
    <row r="1637" spans="10:12" x14ac:dyDescent="0.45">
      <c r="J1637">
        <v>-7549.5209999999997</v>
      </c>
      <c r="K1637">
        <v>659367</v>
      </c>
      <c r="L1637">
        <v>3347</v>
      </c>
    </row>
    <row r="1638" spans="10:12" x14ac:dyDescent="0.45">
      <c r="J1638">
        <v>-7549.5209999999997</v>
      </c>
      <c r="K1638">
        <v>876076</v>
      </c>
      <c r="L1638">
        <v>4125</v>
      </c>
    </row>
    <row r="1639" spans="10:12" x14ac:dyDescent="0.45">
      <c r="J1639">
        <v>-7549.5209999999997</v>
      </c>
      <c r="K1639">
        <v>249557</v>
      </c>
      <c r="L1639">
        <v>2545</v>
      </c>
    </row>
    <row r="1640" spans="10:12" x14ac:dyDescent="0.45">
      <c r="J1640">
        <v>-7564.1989999999996</v>
      </c>
      <c r="K1640">
        <v>17896</v>
      </c>
      <c r="L1640">
        <v>592</v>
      </c>
    </row>
    <row r="1641" spans="10:12" x14ac:dyDescent="0.45">
      <c r="J1641">
        <v>-7564.1989999999996</v>
      </c>
      <c r="K1641">
        <v>5540</v>
      </c>
      <c r="L1641">
        <v>4201</v>
      </c>
    </row>
    <row r="1642" spans="10:12" x14ac:dyDescent="0.45">
      <c r="J1642">
        <v>-7564.1989999999996</v>
      </c>
      <c r="K1642">
        <v>362530</v>
      </c>
      <c r="L1642">
        <v>4096</v>
      </c>
    </row>
    <row r="1643" spans="10:12" x14ac:dyDescent="0.45">
      <c r="J1643">
        <v>-7564.1989999999996</v>
      </c>
      <c r="K1643">
        <v>677062</v>
      </c>
      <c r="L1643">
        <v>680</v>
      </c>
    </row>
    <row r="1644" spans="10:12" x14ac:dyDescent="0.45">
      <c r="J1644">
        <v>-7564.1989999999996</v>
      </c>
      <c r="K1644">
        <v>290837</v>
      </c>
      <c r="L1644">
        <v>1828</v>
      </c>
    </row>
    <row r="1645" spans="10:12" x14ac:dyDescent="0.45">
      <c r="J1645">
        <v>-7564.1989999999996</v>
      </c>
      <c r="K1645">
        <v>983830</v>
      </c>
      <c r="L1645">
        <v>1683</v>
      </c>
    </row>
    <row r="1646" spans="10:12" x14ac:dyDescent="0.45">
      <c r="J1646">
        <v>-7564.1989999999996</v>
      </c>
      <c r="K1646">
        <v>603842</v>
      </c>
      <c r="L1646">
        <v>61</v>
      </c>
    </row>
    <row r="1647" spans="10:12" x14ac:dyDescent="0.45">
      <c r="J1647">
        <v>-7564.1989999999996</v>
      </c>
      <c r="K1647">
        <v>49475</v>
      </c>
      <c r="L1647">
        <v>4730</v>
      </c>
    </row>
    <row r="1648" spans="10:12" x14ac:dyDescent="0.45">
      <c r="J1648">
        <v>-7564.1989999999996</v>
      </c>
      <c r="K1648">
        <v>572637</v>
      </c>
      <c r="L1648">
        <v>989</v>
      </c>
    </row>
    <row r="1649" spans="10:12" x14ac:dyDescent="0.45">
      <c r="J1649">
        <v>-7564.1989999999996</v>
      </c>
      <c r="K1649">
        <v>15160</v>
      </c>
      <c r="L1649">
        <v>3507</v>
      </c>
    </row>
    <row r="1650" spans="10:12" x14ac:dyDescent="0.45">
      <c r="J1650">
        <v>-7564.1989999999996</v>
      </c>
      <c r="K1650">
        <v>96362</v>
      </c>
      <c r="L1650">
        <v>1801</v>
      </c>
    </row>
    <row r="1651" spans="10:12" x14ac:dyDescent="0.45">
      <c r="J1651">
        <v>-7564.1989999999996</v>
      </c>
      <c r="K1651">
        <v>712638</v>
      </c>
      <c r="L1651">
        <v>1827</v>
      </c>
    </row>
    <row r="1652" spans="10:12" x14ac:dyDescent="0.45">
      <c r="J1652">
        <v>-7564.1989999999996</v>
      </c>
      <c r="K1652">
        <v>990504</v>
      </c>
      <c r="L1652">
        <v>827</v>
      </c>
    </row>
    <row r="1653" spans="10:12" x14ac:dyDescent="0.45">
      <c r="J1653">
        <v>-7564.1989999999996</v>
      </c>
      <c r="K1653">
        <v>720116</v>
      </c>
      <c r="L1653">
        <v>4859</v>
      </c>
    </row>
    <row r="1654" spans="10:12" x14ac:dyDescent="0.45">
      <c r="J1654">
        <v>-7564.1989999999996</v>
      </c>
      <c r="K1654">
        <v>69487</v>
      </c>
      <c r="L1654">
        <v>3163</v>
      </c>
    </row>
    <row r="1655" spans="10:12" x14ac:dyDescent="0.45">
      <c r="J1655">
        <v>-7565.6509999999998</v>
      </c>
      <c r="K1655">
        <v>674171</v>
      </c>
      <c r="L1655">
        <v>195</v>
      </c>
    </row>
    <row r="1656" spans="10:12" x14ac:dyDescent="0.45">
      <c r="J1656">
        <v>-7565.6509999999998</v>
      </c>
      <c r="K1656">
        <v>484568</v>
      </c>
      <c r="L1656">
        <v>4847</v>
      </c>
    </row>
    <row r="1657" spans="10:12" x14ac:dyDescent="0.45">
      <c r="J1657">
        <v>-7565.6509999999998</v>
      </c>
      <c r="K1657">
        <v>991329</v>
      </c>
      <c r="L1657">
        <v>182</v>
      </c>
    </row>
    <row r="1658" spans="10:12" x14ac:dyDescent="0.45">
      <c r="J1658">
        <v>-7565.6509999999998</v>
      </c>
      <c r="K1658">
        <v>5944</v>
      </c>
      <c r="L1658">
        <v>4301</v>
      </c>
    </row>
    <row r="1659" spans="10:12" x14ac:dyDescent="0.45">
      <c r="J1659">
        <v>-7565.6509999999998</v>
      </c>
      <c r="K1659">
        <v>439638</v>
      </c>
      <c r="L1659">
        <v>3625</v>
      </c>
    </row>
    <row r="1660" spans="10:12" x14ac:dyDescent="0.45">
      <c r="J1660">
        <v>-7565.6509999999998</v>
      </c>
      <c r="K1660">
        <v>682718</v>
      </c>
      <c r="L1660">
        <v>733</v>
      </c>
    </row>
    <row r="1661" spans="10:12" x14ac:dyDescent="0.45">
      <c r="J1661">
        <v>-7565.6509999999998</v>
      </c>
      <c r="K1661">
        <v>610396</v>
      </c>
      <c r="L1661">
        <v>2429</v>
      </c>
    </row>
    <row r="1662" spans="10:12" x14ac:dyDescent="0.45">
      <c r="J1662">
        <v>-7565.6509999999998</v>
      </c>
      <c r="K1662">
        <v>566739</v>
      </c>
      <c r="L1662">
        <v>575</v>
      </c>
    </row>
    <row r="1663" spans="10:12" x14ac:dyDescent="0.45">
      <c r="J1663">
        <v>-7565.6509999999998</v>
      </c>
      <c r="K1663">
        <v>826737</v>
      </c>
      <c r="L1663">
        <v>4891</v>
      </c>
    </row>
    <row r="1664" spans="10:12" x14ac:dyDescent="0.45">
      <c r="J1664">
        <v>-7565.6509999999998</v>
      </c>
      <c r="K1664">
        <v>612202</v>
      </c>
      <c r="L1664">
        <v>4269</v>
      </c>
    </row>
    <row r="1665" spans="10:12" x14ac:dyDescent="0.45">
      <c r="J1665">
        <v>-7565.6509999999998</v>
      </c>
      <c r="K1665">
        <v>605969</v>
      </c>
      <c r="L1665">
        <v>3639</v>
      </c>
    </row>
    <row r="1666" spans="10:12" x14ac:dyDescent="0.45">
      <c r="J1666">
        <v>-7565.6509999999998</v>
      </c>
      <c r="K1666">
        <v>762690</v>
      </c>
      <c r="L1666">
        <v>1732</v>
      </c>
    </row>
    <row r="1667" spans="10:12" x14ac:dyDescent="0.45">
      <c r="J1667">
        <v>-7565.6509999999998</v>
      </c>
      <c r="K1667">
        <v>85114</v>
      </c>
      <c r="L1667">
        <v>385</v>
      </c>
    </row>
    <row r="1668" spans="10:12" x14ac:dyDescent="0.45">
      <c r="J1668">
        <v>-7565.6509999999998</v>
      </c>
      <c r="K1668">
        <v>743878</v>
      </c>
      <c r="L1668">
        <v>2402</v>
      </c>
    </row>
    <row r="1669" spans="10:12" x14ac:dyDescent="0.45">
      <c r="J1669">
        <v>-7565.6509999999998</v>
      </c>
      <c r="K1669">
        <v>892990</v>
      </c>
      <c r="L1669">
        <v>4516</v>
      </c>
    </row>
    <row r="1670" spans="10:12" x14ac:dyDescent="0.45">
      <c r="J1670">
        <v>-7565.6509999999998</v>
      </c>
      <c r="K1670">
        <v>568973</v>
      </c>
      <c r="L1670">
        <v>3758</v>
      </c>
    </row>
    <row r="1671" spans="10:12" x14ac:dyDescent="0.45">
      <c r="J1671">
        <v>-7565.6509999999998</v>
      </c>
      <c r="K1671">
        <v>666357</v>
      </c>
      <c r="L1671">
        <v>2222</v>
      </c>
    </row>
    <row r="1672" spans="10:12" x14ac:dyDescent="0.45">
      <c r="J1672">
        <v>-7575.7449999999999</v>
      </c>
      <c r="K1672">
        <v>413564</v>
      </c>
      <c r="L1672">
        <v>535</v>
      </c>
    </row>
    <row r="1673" spans="10:12" x14ac:dyDescent="0.45">
      <c r="J1673">
        <v>-7575.7449999999999</v>
      </c>
      <c r="K1673">
        <v>180654</v>
      </c>
      <c r="L1673">
        <v>3150</v>
      </c>
    </row>
    <row r="1674" spans="10:12" x14ac:dyDescent="0.45">
      <c r="J1674">
        <v>-7575.7449999999999</v>
      </c>
      <c r="K1674">
        <v>128611</v>
      </c>
      <c r="L1674">
        <v>4121</v>
      </c>
    </row>
    <row r="1675" spans="10:12" x14ac:dyDescent="0.45">
      <c r="J1675">
        <v>-7575.7449999999999</v>
      </c>
      <c r="K1675">
        <v>399194</v>
      </c>
      <c r="L1675">
        <v>3430</v>
      </c>
    </row>
    <row r="1676" spans="10:12" x14ac:dyDescent="0.45">
      <c r="J1676">
        <v>-7575.7449999999999</v>
      </c>
      <c r="K1676">
        <v>410512</v>
      </c>
      <c r="L1676">
        <v>1282</v>
      </c>
    </row>
    <row r="1677" spans="10:12" x14ac:dyDescent="0.45">
      <c r="J1677">
        <v>-7575.7449999999999</v>
      </c>
      <c r="K1677">
        <v>238906</v>
      </c>
      <c r="L1677">
        <v>430</v>
      </c>
    </row>
    <row r="1678" spans="10:12" x14ac:dyDescent="0.45">
      <c r="J1678">
        <v>-7575.7449999999999</v>
      </c>
      <c r="K1678">
        <v>647548</v>
      </c>
      <c r="L1678">
        <v>2051</v>
      </c>
    </row>
    <row r="1679" spans="10:12" x14ac:dyDescent="0.45">
      <c r="J1679">
        <v>-7575.7449999999999</v>
      </c>
      <c r="K1679">
        <v>360419</v>
      </c>
      <c r="L1679">
        <v>356</v>
      </c>
    </row>
    <row r="1680" spans="10:12" x14ac:dyDescent="0.45">
      <c r="J1680">
        <v>-7575.7449999999999</v>
      </c>
      <c r="K1680">
        <v>546943</v>
      </c>
      <c r="L1680">
        <v>865</v>
      </c>
    </row>
    <row r="1681" spans="10:12" x14ac:dyDescent="0.45">
      <c r="J1681">
        <v>-7575.7449999999999</v>
      </c>
      <c r="K1681">
        <v>532628</v>
      </c>
      <c r="L1681">
        <v>4197</v>
      </c>
    </row>
    <row r="1682" spans="10:12" x14ac:dyDescent="0.45">
      <c r="J1682">
        <v>-7575.7449999999999</v>
      </c>
      <c r="K1682">
        <v>93523</v>
      </c>
      <c r="L1682">
        <v>2589</v>
      </c>
    </row>
    <row r="1683" spans="10:12" x14ac:dyDescent="0.45">
      <c r="J1683">
        <v>-7575.7449999999999</v>
      </c>
      <c r="K1683">
        <v>872743</v>
      </c>
      <c r="L1683">
        <v>374</v>
      </c>
    </row>
    <row r="1684" spans="10:12" x14ac:dyDescent="0.45">
      <c r="J1684">
        <v>-7575.7449999999999</v>
      </c>
      <c r="K1684">
        <v>113386</v>
      </c>
      <c r="L1684">
        <v>2923</v>
      </c>
    </row>
    <row r="1685" spans="10:12" x14ac:dyDescent="0.45">
      <c r="J1685">
        <v>-7575.7449999999999</v>
      </c>
      <c r="K1685">
        <v>164467</v>
      </c>
      <c r="L1685">
        <v>2047</v>
      </c>
    </row>
    <row r="1686" spans="10:12" x14ac:dyDescent="0.45">
      <c r="J1686">
        <v>-7575.7449999999999</v>
      </c>
      <c r="K1686">
        <v>445903</v>
      </c>
      <c r="L1686">
        <v>3038</v>
      </c>
    </row>
    <row r="1687" spans="10:12" x14ac:dyDescent="0.45">
      <c r="J1687">
        <v>-7575.7449999999999</v>
      </c>
      <c r="K1687">
        <v>231400</v>
      </c>
      <c r="L1687">
        <v>738</v>
      </c>
    </row>
    <row r="1688" spans="10:12" x14ac:dyDescent="0.45">
      <c r="J1688">
        <v>-7575.7449999999999</v>
      </c>
      <c r="K1688">
        <v>824608</v>
      </c>
      <c r="L1688">
        <v>3603</v>
      </c>
    </row>
    <row r="1689" spans="10:12" x14ac:dyDescent="0.45">
      <c r="J1689">
        <v>-7575.7449999999999</v>
      </c>
      <c r="K1689">
        <v>47719</v>
      </c>
      <c r="L1689">
        <v>962</v>
      </c>
    </row>
    <row r="1690" spans="10:12" x14ac:dyDescent="0.45">
      <c r="J1690">
        <v>-7575.7449999999999</v>
      </c>
      <c r="K1690">
        <v>221460</v>
      </c>
      <c r="L1690">
        <v>2375</v>
      </c>
    </row>
    <row r="1691" spans="10:12" x14ac:dyDescent="0.45">
      <c r="J1691">
        <v>-7575.7449999999999</v>
      </c>
      <c r="K1691">
        <v>700846</v>
      </c>
      <c r="L1691">
        <v>867</v>
      </c>
    </row>
    <row r="1692" spans="10:12" x14ac:dyDescent="0.45">
      <c r="J1692">
        <v>-7575.7449999999999</v>
      </c>
      <c r="K1692">
        <v>743514</v>
      </c>
      <c r="L1692">
        <v>4381</v>
      </c>
    </row>
    <row r="1693" spans="10:12" x14ac:dyDescent="0.45">
      <c r="J1693">
        <v>-7585.357</v>
      </c>
      <c r="K1693">
        <v>502379</v>
      </c>
      <c r="L1693">
        <v>3811</v>
      </c>
    </row>
    <row r="1694" spans="10:12" x14ac:dyDescent="0.45">
      <c r="J1694">
        <v>-7585.357</v>
      </c>
      <c r="K1694">
        <v>379823</v>
      </c>
      <c r="L1694">
        <v>905</v>
      </c>
    </row>
    <row r="1695" spans="10:12" x14ac:dyDescent="0.45">
      <c r="J1695">
        <v>-7585.357</v>
      </c>
      <c r="K1695">
        <v>786545</v>
      </c>
      <c r="L1695">
        <v>3719</v>
      </c>
    </row>
    <row r="1696" spans="10:12" x14ac:dyDescent="0.45">
      <c r="J1696">
        <v>-7585.357</v>
      </c>
      <c r="K1696">
        <v>207299</v>
      </c>
      <c r="L1696">
        <v>1039</v>
      </c>
    </row>
    <row r="1697" spans="10:12" x14ac:dyDescent="0.45">
      <c r="J1697">
        <v>-7585.357</v>
      </c>
      <c r="K1697">
        <v>669610</v>
      </c>
      <c r="L1697">
        <v>3525</v>
      </c>
    </row>
    <row r="1698" spans="10:12" x14ac:dyDescent="0.45">
      <c r="J1698">
        <v>-7585.357</v>
      </c>
      <c r="K1698">
        <v>940203</v>
      </c>
      <c r="L1698">
        <v>4695</v>
      </c>
    </row>
    <row r="1699" spans="10:12" x14ac:dyDescent="0.45">
      <c r="J1699">
        <v>-7605.1790000000001</v>
      </c>
      <c r="K1699">
        <v>865890</v>
      </c>
      <c r="L1699">
        <v>1571</v>
      </c>
    </row>
    <row r="1700" spans="10:12" x14ac:dyDescent="0.45">
      <c r="J1700">
        <v>-7605.1790000000001</v>
      </c>
      <c r="K1700">
        <v>303959</v>
      </c>
      <c r="L1700">
        <v>1063</v>
      </c>
    </row>
    <row r="1701" spans="10:12" x14ac:dyDescent="0.45">
      <c r="J1701">
        <v>-7605.9650000000001</v>
      </c>
      <c r="K1701">
        <v>299700</v>
      </c>
      <c r="L1701">
        <v>932</v>
      </c>
    </row>
    <row r="1702" spans="10:12" x14ac:dyDescent="0.45">
      <c r="J1702">
        <v>-7605.9650000000001</v>
      </c>
      <c r="K1702">
        <v>456199</v>
      </c>
      <c r="L1702">
        <v>3845</v>
      </c>
    </row>
    <row r="1703" spans="10:12" x14ac:dyDescent="0.45">
      <c r="J1703">
        <v>-7605.9650000000001</v>
      </c>
      <c r="K1703">
        <v>570908</v>
      </c>
      <c r="L1703">
        <v>98</v>
      </c>
    </row>
    <row r="1704" spans="10:12" x14ac:dyDescent="0.45">
      <c r="J1704">
        <v>-7605.9650000000001</v>
      </c>
      <c r="K1704">
        <v>927965</v>
      </c>
      <c r="L1704">
        <v>4238</v>
      </c>
    </row>
    <row r="1705" spans="10:12" x14ac:dyDescent="0.45">
      <c r="J1705">
        <v>-7611.7240000000002</v>
      </c>
      <c r="K1705">
        <v>830292</v>
      </c>
      <c r="L1705">
        <v>527</v>
      </c>
    </row>
    <row r="1706" spans="10:12" x14ac:dyDescent="0.45">
      <c r="J1706">
        <v>-7611.7240000000002</v>
      </c>
      <c r="K1706">
        <v>537905</v>
      </c>
      <c r="L1706">
        <v>1335</v>
      </c>
    </row>
    <row r="1707" spans="10:12" x14ac:dyDescent="0.45">
      <c r="J1707">
        <v>-7611.7240000000002</v>
      </c>
      <c r="K1707">
        <v>45556</v>
      </c>
      <c r="L1707">
        <v>3294</v>
      </c>
    </row>
    <row r="1708" spans="10:12" x14ac:dyDescent="0.45">
      <c r="J1708">
        <v>-7611.7240000000002</v>
      </c>
      <c r="K1708">
        <v>471040</v>
      </c>
      <c r="L1708">
        <v>403</v>
      </c>
    </row>
    <row r="1709" spans="10:12" x14ac:dyDescent="0.45">
      <c r="J1709">
        <v>-7611.7240000000002</v>
      </c>
      <c r="K1709">
        <v>381478</v>
      </c>
      <c r="L1709">
        <v>4135</v>
      </c>
    </row>
    <row r="1710" spans="10:12" x14ac:dyDescent="0.45">
      <c r="J1710">
        <v>-7611.7240000000002</v>
      </c>
      <c r="K1710">
        <v>128045</v>
      </c>
      <c r="L1710">
        <v>1614</v>
      </c>
    </row>
    <row r="1711" spans="10:12" x14ac:dyDescent="0.45">
      <c r="J1711">
        <v>-7611.7240000000002</v>
      </c>
      <c r="K1711">
        <v>12050</v>
      </c>
      <c r="L1711">
        <v>1540</v>
      </c>
    </row>
    <row r="1712" spans="10:12" x14ac:dyDescent="0.45">
      <c r="J1712">
        <v>-7611.7240000000002</v>
      </c>
      <c r="K1712">
        <v>179130</v>
      </c>
      <c r="L1712">
        <v>2197</v>
      </c>
    </row>
    <row r="1713" spans="10:12" x14ac:dyDescent="0.45">
      <c r="J1713">
        <v>-7611.7240000000002</v>
      </c>
      <c r="K1713">
        <v>953815</v>
      </c>
      <c r="L1713">
        <v>1347</v>
      </c>
    </row>
    <row r="1714" spans="10:12" x14ac:dyDescent="0.45">
      <c r="J1714">
        <v>-7611.7240000000002</v>
      </c>
      <c r="K1714">
        <v>131202</v>
      </c>
      <c r="L1714">
        <v>1575</v>
      </c>
    </row>
    <row r="1715" spans="10:12" x14ac:dyDescent="0.45">
      <c r="J1715">
        <v>-7611.7240000000002</v>
      </c>
      <c r="K1715">
        <v>544077</v>
      </c>
      <c r="L1715">
        <v>809</v>
      </c>
    </row>
    <row r="1716" spans="10:12" x14ac:dyDescent="0.45">
      <c r="J1716">
        <v>-7611.7240000000002</v>
      </c>
      <c r="K1716">
        <v>123356</v>
      </c>
      <c r="L1716">
        <v>2628</v>
      </c>
    </row>
    <row r="1717" spans="10:12" x14ac:dyDescent="0.45">
      <c r="J1717">
        <v>-7611.7240000000002</v>
      </c>
      <c r="K1717">
        <v>123356</v>
      </c>
      <c r="L1717">
        <v>4855</v>
      </c>
    </row>
    <row r="1718" spans="10:12" x14ac:dyDescent="0.45">
      <c r="J1718">
        <v>-7611.7240000000002</v>
      </c>
      <c r="K1718">
        <v>690608</v>
      </c>
      <c r="L1718">
        <v>1800</v>
      </c>
    </row>
    <row r="1719" spans="10:12" x14ac:dyDescent="0.45">
      <c r="J1719">
        <v>-7611.7240000000002</v>
      </c>
      <c r="K1719">
        <v>199530</v>
      </c>
      <c r="L1719">
        <v>4858</v>
      </c>
    </row>
    <row r="1720" spans="10:12" x14ac:dyDescent="0.45">
      <c r="J1720">
        <v>-7611.7240000000002</v>
      </c>
      <c r="K1720">
        <v>650387</v>
      </c>
      <c r="L1720">
        <v>2345</v>
      </c>
    </row>
    <row r="1721" spans="10:12" x14ac:dyDescent="0.45">
      <c r="J1721">
        <v>-7611.7240000000002</v>
      </c>
      <c r="K1721">
        <v>206705</v>
      </c>
      <c r="L1721">
        <v>3822</v>
      </c>
    </row>
    <row r="1722" spans="10:12" x14ac:dyDescent="0.45">
      <c r="J1722">
        <v>-7611.7240000000002</v>
      </c>
      <c r="K1722">
        <v>246794</v>
      </c>
      <c r="L1722">
        <v>801</v>
      </c>
    </row>
    <row r="1723" spans="10:12" x14ac:dyDescent="0.45">
      <c r="J1723">
        <v>-7611.7240000000002</v>
      </c>
      <c r="K1723">
        <v>769797</v>
      </c>
      <c r="L1723">
        <v>1429</v>
      </c>
    </row>
    <row r="1724" spans="10:12" x14ac:dyDescent="0.45">
      <c r="J1724">
        <v>-7611.7240000000002</v>
      </c>
      <c r="K1724">
        <v>791678</v>
      </c>
      <c r="L1724">
        <v>974</v>
      </c>
    </row>
    <row r="1725" spans="10:12" x14ac:dyDescent="0.45">
      <c r="J1725">
        <v>-7611.7240000000002</v>
      </c>
      <c r="K1725">
        <v>995233</v>
      </c>
      <c r="L1725">
        <v>3558</v>
      </c>
    </row>
    <row r="1726" spans="10:12" x14ac:dyDescent="0.45">
      <c r="J1726">
        <v>-7611.7240000000002</v>
      </c>
      <c r="K1726">
        <v>580539</v>
      </c>
      <c r="L1726">
        <v>786</v>
      </c>
    </row>
    <row r="1727" spans="10:12" x14ac:dyDescent="0.45">
      <c r="J1727">
        <v>-7611.7240000000002</v>
      </c>
      <c r="K1727">
        <v>897581</v>
      </c>
      <c r="L1727">
        <v>1204</v>
      </c>
    </row>
    <row r="1728" spans="10:12" x14ac:dyDescent="0.45">
      <c r="J1728">
        <v>-7611.7240000000002</v>
      </c>
      <c r="K1728">
        <v>927753</v>
      </c>
      <c r="L1728">
        <v>4092</v>
      </c>
    </row>
    <row r="1729" spans="10:12" x14ac:dyDescent="0.45">
      <c r="J1729">
        <v>-7611.7240000000002</v>
      </c>
      <c r="K1729">
        <v>243298</v>
      </c>
      <c r="L1729">
        <v>3953</v>
      </c>
    </row>
    <row r="1730" spans="10:12" x14ac:dyDescent="0.45">
      <c r="J1730">
        <v>-7611.7240000000002</v>
      </c>
      <c r="K1730">
        <v>290980</v>
      </c>
      <c r="L1730">
        <v>1284</v>
      </c>
    </row>
    <row r="1731" spans="10:12" x14ac:dyDescent="0.45">
      <c r="J1731">
        <v>-7611.7240000000002</v>
      </c>
      <c r="K1731">
        <v>28652</v>
      </c>
      <c r="L1731">
        <v>3828</v>
      </c>
    </row>
    <row r="1732" spans="10:12" x14ac:dyDescent="0.45">
      <c r="J1732">
        <v>-7614.0630000000001</v>
      </c>
      <c r="K1732">
        <v>847088</v>
      </c>
      <c r="L1732">
        <v>750</v>
      </c>
    </row>
    <row r="1733" spans="10:12" x14ac:dyDescent="0.45">
      <c r="J1733">
        <v>-7614.0630000000001</v>
      </c>
      <c r="K1733">
        <v>314551</v>
      </c>
      <c r="L1733">
        <v>3955</v>
      </c>
    </row>
    <row r="1734" spans="10:12" x14ac:dyDescent="0.45">
      <c r="J1734">
        <v>-7614.0630000000001</v>
      </c>
      <c r="K1734">
        <v>245560</v>
      </c>
      <c r="L1734">
        <v>3341</v>
      </c>
    </row>
    <row r="1735" spans="10:12" x14ac:dyDescent="0.45">
      <c r="J1735">
        <v>-7614.6629999999996</v>
      </c>
      <c r="K1735">
        <v>420643</v>
      </c>
      <c r="L1735">
        <v>1224</v>
      </c>
    </row>
    <row r="1736" spans="10:12" x14ac:dyDescent="0.45">
      <c r="J1736">
        <v>-7614.6629999999996</v>
      </c>
      <c r="K1736">
        <v>855934</v>
      </c>
      <c r="L1736">
        <v>3662</v>
      </c>
    </row>
    <row r="1737" spans="10:12" x14ac:dyDescent="0.45">
      <c r="J1737">
        <v>-7614.6629999999996</v>
      </c>
      <c r="K1737">
        <v>441191</v>
      </c>
      <c r="L1737">
        <v>361</v>
      </c>
    </row>
    <row r="1738" spans="10:12" x14ac:dyDescent="0.45">
      <c r="J1738">
        <v>-7614.6629999999996</v>
      </c>
      <c r="K1738">
        <v>382611</v>
      </c>
      <c r="L1738">
        <v>1990</v>
      </c>
    </row>
    <row r="1739" spans="10:12" x14ac:dyDescent="0.45">
      <c r="J1739">
        <v>-7614.6629999999996</v>
      </c>
      <c r="K1739">
        <v>554407</v>
      </c>
      <c r="L1739">
        <v>4726</v>
      </c>
    </row>
    <row r="1740" spans="10:12" x14ac:dyDescent="0.45">
      <c r="J1740">
        <v>-7614.6629999999996</v>
      </c>
      <c r="K1740">
        <v>168199</v>
      </c>
      <c r="L1740">
        <v>1155</v>
      </c>
    </row>
    <row r="1741" spans="10:12" x14ac:dyDescent="0.45">
      <c r="J1741">
        <v>-7614.6629999999996</v>
      </c>
      <c r="K1741">
        <v>494149</v>
      </c>
      <c r="L1741">
        <v>815</v>
      </c>
    </row>
    <row r="1742" spans="10:12" x14ac:dyDescent="0.45">
      <c r="J1742">
        <v>-7614.6629999999996</v>
      </c>
      <c r="K1742">
        <v>877429</v>
      </c>
      <c r="L1742">
        <v>1489</v>
      </c>
    </row>
    <row r="1743" spans="10:12" x14ac:dyDescent="0.45">
      <c r="J1743">
        <v>-7614.6629999999996</v>
      </c>
      <c r="K1743">
        <v>432765</v>
      </c>
      <c r="L1743">
        <v>1609</v>
      </c>
    </row>
    <row r="1744" spans="10:12" x14ac:dyDescent="0.45">
      <c r="J1744">
        <v>-7614.6629999999996</v>
      </c>
      <c r="K1744">
        <v>222810</v>
      </c>
      <c r="L1744">
        <v>4272</v>
      </c>
    </row>
    <row r="1745" spans="10:12" x14ac:dyDescent="0.45">
      <c r="J1745">
        <v>-7614.6629999999996</v>
      </c>
      <c r="K1745">
        <v>85462</v>
      </c>
      <c r="L1745">
        <v>51</v>
      </c>
    </row>
    <row r="1746" spans="10:12" x14ac:dyDescent="0.45">
      <c r="J1746">
        <v>-7614.6629999999996</v>
      </c>
      <c r="K1746">
        <v>882554</v>
      </c>
      <c r="L1746">
        <v>4687</v>
      </c>
    </row>
    <row r="1747" spans="10:12" x14ac:dyDescent="0.45">
      <c r="J1747">
        <v>-7614.6629999999996</v>
      </c>
      <c r="K1747">
        <v>14262</v>
      </c>
      <c r="L1747">
        <v>781</v>
      </c>
    </row>
    <row r="1748" spans="10:12" x14ac:dyDescent="0.45">
      <c r="J1748">
        <v>-7614.6629999999996</v>
      </c>
      <c r="K1748">
        <v>277991</v>
      </c>
      <c r="L1748">
        <v>4085</v>
      </c>
    </row>
    <row r="1749" spans="10:12" x14ac:dyDescent="0.45">
      <c r="J1749">
        <v>-7614.6629999999996</v>
      </c>
      <c r="K1749">
        <v>634388</v>
      </c>
      <c r="L1749">
        <v>2055</v>
      </c>
    </row>
    <row r="1750" spans="10:12" x14ac:dyDescent="0.45">
      <c r="J1750">
        <v>-7616.6809999999996</v>
      </c>
      <c r="K1750">
        <v>678510</v>
      </c>
      <c r="L1750">
        <v>3062</v>
      </c>
    </row>
    <row r="1751" spans="10:12" x14ac:dyDescent="0.45">
      <c r="J1751">
        <v>-7616.6809999999996</v>
      </c>
      <c r="K1751">
        <v>297518</v>
      </c>
      <c r="L1751">
        <v>166</v>
      </c>
    </row>
    <row r="1752" spans="10:12" x14ac:dyDescent="0.45">
      <c r="J1752">
        <v>-7616.6809999999996</v>
      </c>
      <c r="K1752">
        <v>720085</v>
      </c>
      <c r="L1752">
        <v>3423</v>
      </c>
    </row>
    <row r="1753" spans="10:12" x14ac:dyDescent="0.45">
      <c r="J1753">
        <v>-7616.6819999999998</v>
      </c>
      <c r="K1753">
        <v>602032</v>
      </c>
      <c r="L1753">
        <v>648</v>
      </c>
    </row>
    <row r="1754" spans="10:12" x14ac:dyDescent="0.45">
      <c r="J1754">
        <v>-7616.6819999999998</v>
      </c>
      <c r="K1754">
        <v>537745</v>
      </c>
      <c r="L1754">
        <v>1324</v>
      </c>
    </row>
    <row r="1755" spans="10:12" x14ac:dyDescent="0.45">
      <c r="J1755">
        <v>-7616.6819999999998</v>
      </c>
      <c r="K1755">
        <v>53621</v>
      </c>
      <c r="L1755">
        <v>483</v>
      </c>
    </row>
    <row r="1756" spans="10:12" x14ac:dyDescent="0.45">
      <c r="J1756">
        <v>-7616.6819999999998</v>
      </c>
      <c r="K1756">
        <v>602305</v>
      </c>
      <c r="L1756">
        <v>1076</v>
      </c>
    </row>
    <row r="1757" spans="10:12" x14ac:dyDescent="0.45">
      <c r="J1757">
        <v>-7616.6819999999998</v>
      </c>
      <c r="K1757">
        <v>746416</v>
      </c>
      <c r="L1757">
        <v>3105</v>
      </c>
    </row>
    <row r="1758" spans="10:12" x14ac:dyDescent="0.45">
      <c r="J1758">
        <v>-7616.6819999999998</v>
      </c>
      <c r="K1758">
        <v>915107</v>
      </c>
      <c r="L1758">
        <v>54</v>
      </c>
    </row>
    <row r="1759" spans="10:12" x14ac:dyDescent="0.45">
      <c r="J1759">
        <v>-7616.6819999999998</v>
      </c>
      <c r="K1759">
        <v>247224</v>
      </c>
      <c r="L1759">
        <v>94</v>
      </c>
    </row>
    <row r="1760" spans="10:12" x14ac:dyDescent="0.45">
      <c r="J1760">
        <v>-7616.6819999999998</v>
      </c>
      <c r="K1760">
        <v>943627</v>
      </c>
      <c r="L1760">
        <v>4211</v>
      </c>
    </row>
    <row r="1761" spans="10:12" x14ac:dyDescent="0.45">
      <c r="J1761">
        <v>-7616.6819999999998</v>
      </c>
      <c r="K1761">
        <v>212934</v>
      </c>
      <c r="L1761">
        <v>568</v>
      </c>
    </row>
    <row r="1762" spans="10:12" x14ac:dyDescent="0.45">
      <c r="J1762">
        <v>-7616.6819999999998</v>
      </c>
      <c r="K1762">
        <v>451258</v>
      </c>
      <c r="L1762">
        <v>848</v>
      </c>
    </row>
    <row r="1763" spans="10:12" x14ac:dyDescent="0.45">
      <c r="J1763">
        <v>-7616.6819999999998</v>
      </c>
      <c r="K1763">
        <v>893582</v>
      </c>
      <c r="L1763">
        <v>2412</v>
      </c>
    </row>
    <row r="1764" spans="10:12" x14ac:dyDescent="0.45">
      <c r="J1764">
        <v>-7616.6819999999998</v>
      </c>
      <c r="K1764">
        <v>165579</v>
      </c>
      <c r="L1764">
        <v>2358</v>
      </c>
    </row>
    <row r="1765" spans="10:12" x14ac:dyDescent="0.45">
      <c r="J1765">
        <v>-7616.6819999999998</v>
      </c>
      <c r="K1765">
        <v>230121</v>
      </c>
      <c r="L1765">
        <v>1391</v>
      </c>
    </row>
    <row r="1766" spans="10:12" x14ac:dyDescent="0.45">
      <c r="J1766">
        <v>-7616.6819999999998</v>
      </c>
      <c r="K1766">
        <v>83866</v>
      </c>
      <c r="L1766">
        <v>1034</v>
      </c>
    </row>
    <row r="1767" spans="10:12" x14ac:dyDescent="0.45">
      <c r="J1767">
        <v>-7616.6819999999998</v>
      </c>
      <c r="K1767">
        <v>795367</v>
      </c>
      <c r="L1767">
        <v>2990</v>
      </c>
    </row>
    <row r="1768" spans="10:12" x14ac:dyDescent="0.45">
      <c r="J1768">
        <v>-7616.6819999999998</v>
      </c>
      <c r="K1768">
        <v>384972</v>
      </c>
      <c r="L1768">
        <v>3773</v>
      </c>
    </row>
    <row r="1769" spans="10:12" x14ac:dyDescent="0.45">
      <c r="J1769">
        <v>-7616.6819999999998</v>
      </c>
      <c r="K1769">
        <v>453360</v>
      </c>
      <c r="L1769">
        <v>4367</v>
      </c>
    </row>
    <row r="1770" spans="10:12" x14ac:dyDescent="0.45">
      <c r="J1770">
        <v>-7616.6819999999998</v>
      </c>
      <c r="K1770">
        <v>738220</v>
      </c>
      <c r="L1770">
        <v>3106</v>
      </c>
    </row>
    <row r="1771" spans="10:12" x14ac:dyDescent="0.45">
      <c r="J1771">
        <v>-7616.6819999999998</v>
      </c>
      <c r="K1771">
        <v>790081</v>
      </c>
      <c r="L1771">
        <v>3982</v>
      </c>
    </row>
    <row r="1772" spans="10:12" x14ac:dyDescent="0.45">
      <c r="J1772">
        <v>-7616.6819999999998</v>
      </c>
      <c r="K1772">
        <v>557806</v>
      </c>
      <c r="L1772">
        <v>4321</v>
      </c>
    </row>
    <row r="1773" spans="10:12" x14ac:dyDescent="0.45">
      <c r="J1773">
        <v>-7616.6819999999998</v>
      </c>
      <c r="K1773">
        <v>405079</v>
      </c>
      <c r="L1773">
        <v>68</v>
      </c>
    </row>
    <row r="1774" spans="10:12" x14ac:dyDescent="0.45">
      <c r="J1774">
        <v>-7616.6819999999998</v>
      </c>
      <c r="K1774">
        <v>418686</v>
      </c>
      <c r="L1774">
        <v>338</v>
      </c>
    </row>
    <row r="1775" spans="10:12" x14ac:dyDescent="0.45">
      <c r="J1775">
        <v>-7616.6819999999998</v>
      </c>
      <c r="K1775">
        <v>884241</v>
      </c>
      <c r="L1775">
        <v>4438</v>
      </c>
    </row>
    <row r="1776" spans="10:12" x14ac:dyDescent="0.45">
      <c r="J1776">
        <v>-7616.6819999999998</v>
      </c>
      <c r="K1776">
        <v>586510</v>
      </c>
      <c r="L1776">
        <v>1446</v>
      </c>
    </row>
    <row r="1777" spans="10:12" x14ac:dyDescent="0.45">
      <c r="J1777">
        <v>-7616.6819999999998</v>
      </c>
      <c r="K1777">
        <v>14000</v>
      </c>
      <c r="L1777">
        <v>1867</v>
      </c>
    </row>
    <row r="1778" spans="10:12" x14ac:dyDescent="0.45">
      <c r="J1778">
        <v>-7616.6819999999998</v>
      </c>
      <c r="K1778">
        <v>706042</v>
      </c>
      <c r="L1778">
        <v>1129</v>
      </c>
    </row>
    <row r="1779" spans="10:12" x14ac:dyDescent="0.45">
      <c r="J1779">
        <v>-7616.6819999999998</v>
      </c>
      <c r="K1779">
        <v>346838</v>
      </c>
      <c r="L1779">
        <v>1170</v>
      </c>
    </row>
    <row r="1780" spans="10:12" x14ac:dyDescent="0.45">
      <c r="J1780">
        <v>-7616.6819999999998</v>
      </c>
      <c r="K1780">
        <v>751153</v>
      </c>
      <c r="L1780">
        <v>110</v>
      </c>
    </row>
    <row r="1781" spans="10:12" x14ac:dyDescent="0.45">
      <c r="J1781">
        <v>-7616.6819999999998</v>
      </c>
      <c r="K1781">
        <v>794394</v>
      </c>
      <c r="L1781">
        <v>4351</v>
      </c>
    </row>
    <row r="1782" spans="10:12" x14ac:dyDescent="0.45">
      <c r="J1782">
        <v>-7616.6819999999998</v>
      </c>
      <c r="K1782">
        <v>916078</v>
      </c>
      <c r="L1782">
        <v>4459</v>
      </c>
    </row>
    <row r="1783" spans="10:12" x14ac:dyDescent="0.45">
      <c r="J1783">
        <v>-7616.6819999999998</v>
      </c>
      <c r="K1783">
        <v>188490</v>
      </c>
      <c r="L1783">
        <v>1460</v>
      </c>
    </row>
    <row r="1784" spans="10:12" x14ac:dyDescent="0.45">
      <c r="J1784">
        <v>-7620.9309999999996</v>
      </c>
      <c r="K1784">
        <v>858804</v>
      </c>
      <c r="L1784">
        <v>534</v>
      </c>
    </row>
    <row r="1785" spans="10:12" x14ac:dyDescent="0.45">
      <c r="J1785">
        <v>-7620.9309999999996</v>
      </c>
      <c r="K1785">
        <v>856920</v>
      </c>
      <c r="L1785">
        <v>2714</v>
      </c>
    </row>
    <row r="1786" spans="10:12" x14ac:dyDescent="0.45">
      <c r="J1786">
        <v>-7620.9309999999996</v>
      </c>
      <c r="K1786">
        <v>621904</v>
      </c>
      <c r="L1786">
        <v>2142</v>
      </c>
    </row>
    <row r="1787" spans="10:12" x14ac:dyDescent="0.45">
      <c r="J1787">
        <v>-7622.6490000000003</v>
      </c>
      <c r="K1787">
        <v>536080</v>
      </c>
      <c r="L1787">
        <v>4928</v>
      </c>
    </row>
    <row r="1788" spans="10:12" x14ac:dyDescent="0.45">
      <c r="J1788">
        <v>-7626.6059999999998</v>
      </c>
      <c r="K1788">
        <v>553920</v>
      </c>
      <c r="L1788">
        <v>2961</v>
      </c>
    </row>
    <row r="1789" spans="10:12" x14ac:dyDescent="0.45">
      <c r="J1789">
        <v>-7626.6059999999998</v>
      </c>
      <c r="K1789">
        <v>460304</v>
      </c>
      <c r="L1789">
        <v>3764</v>
      </c>
    </row>
    <row r="1790" spans="10:12" x14ac:dyDescent="0.45">
      <c r="J1790">
        <v>-7626.6059999999998</v>
      </c>
      <c r="K1790">
        <v>847855</v>
      </c>
      <c r="L1790">
        <v>1701</v>
      </c>
    </row>
    <row r="1791" spans="10:12" x14ac:dyDescent="0.45">
      <c r="J1791">
        <v>-7626.6059999999998</v>
      </c>
      <c r="K1791">
        <v>787994</v>
      </c>
      <c r="L1791">
        <v>4275</v>
      </c>
    </row>
    <row r="1792" spans="10:12" x14ac:dyDescent="0.45">
      <c r="J1792">
        <v>-7626.6059999999998</v>
      </c>
      <c r="K1792">
        <v>300582</v>
      </c>
      <c r="L1792">
        <v>2236</v>
      </c>
    </row>
    <row r="1793" spans="10:12" x14ac:dyDescent="0.45">
      <c r="J1793">
        <v>-7626.6059999999998</v>
      </c>
      <c r="K1793">
        <v>769417</v>
      </c>
      <c r="L1793">
        <v>4111</v>
      </c>
    </row>
    <row r="1794" spans="10:12" x14ac:dyDescent="0.45">
      <c r="J1794">
        <v>-7626.6059999999998</v>
      </c>
      <c r="K1794">
        <v>293963</v>
      </c>
      <c r="L1794">
        <v>3447</v>
      </c>
    </row>
    <row r="1795" spans="10:12" x14ac:dyDescent="0.45">
      <c r="J1795">
        <v>-7626.6059999999998</v>
      </c>
      <c r="K1795">
        <v>506113</v>
      </c>
      <c r="L1795">
        <v>895</v>
      </c>
    </row>
    <row r="1796" spans="10:12" x14ac:dyDescent="0.45">
      <c r="J1796">
        <v>-7626.6059999999998</v>
      </c>
      <c r="K1796">
        <v>789564</v>
      </c>
      <c r="L1796">
        <v>2275</v>
      </c>
    </row>
    <row r="1797" spans="10:12" x14ac:dyDescent="0.45">
      <c r="J1797">
        <v>-7626.6059999999998</v>
      </c>
      <c r="K1797">
        <v>795438</v>
      </c>
      <c r="L1797">
        <v>3539</v>
      </c>
    </row>
    <row r="1798" spans="10:12" x14ac:dyDescent="0.45">
      <c r="J1798">
        <v>-7626.6059999999998</v>
      </c>
      <c r="K1798">
        <v>688839</v>
      </c>
      <c r="L1798">
        <v>273</v>
      </c>
    </row>
    <row r="1799" spans="10:12" x14ac:dyDescent="0.45">
      <c r="J1799">
        <v>-7626.6059999999998</v>
      </c>
      <c r="K1799">
        <v>141246</v>
      </c>
      <c r="L1799">
        <v>3593</v>
      </c>
    </row>
    <row r="1800" spans="10:12" x14ac:dyDescent="0.45">
      <c r="J1800">
        <v>-7626.6059999999998</v>
      </c>
      <c r="K1800">
        <v>579138</v>
      </c>
      <c r="L1800">
        <v>706</v>
      </c>
    </row>
    <row r="1801" spans="10:12" x14ac:dyDescent="0.45">
      <c r="J1801">
        <v>-7626.6059999999998</v>
      </c>
      <c r="K1801">
        <v>501369</v>
      </c>
      <c r="L1801">
        <v>2800</v>
      </c>
    </row>
    <row r="1802" spans="10:12" x14ac:dyDescent="0.45">
      <c r="J1802">
        <v>-7626.6059999999998</v>
      </c>
      <c r="K1802">
        <v>850071</v>
      </c>
      <c r="L1802">
        <v>3311</v>
      </c>
    </row>
    <row r="1803" spans="10:12" x14ac:dyDescent="0.45">
      <c r="J1803">
        <v>-7628.1930000000002</v>
      </c>
      <c r="K1803">
        <v>134638</v>
      </c>
      <c r="L1803">
        <v>3353</v>
      </c>
    </row>
    <row r="1804" spans="10:12" x14ac:dyDescent="0.45">
      <c r="J1804">
        <v>-7628.1930000000002</v>
      </c>
      <c r="K1804">
        <v>137654</v>
      </c>
      <c r="L1804">
        <v>1084</v>
      </c>
    </row>
    <row r="1805" spans="10:12" x14ac:dyDescent="0.45">
      <c r="J1805">
        <v>-7628.1930000000002</v>
      </c>
      <c r="K1805">
        <v>39756</v>
      </c>
      <c r="L1805">
        <v>857</v>
      </c>
    </row>
    <row r="1806" spans="10:12" x14ac:dyDescent="0.45">
      <c r="J1806">
        <v>-7628.1930000000002</v>
      </c>
      <c r="K1806">
        <v>195873</v>
      </c>
      <c r="L1806">
        <v>6</v>
      </c>
    </row>
    <row r="1807" spans="10:12" x14ac:dyDescent="0.45">
      <c r="J1807">
        <v>-7628.1930000000002</v>
      </c>
      <c r="K1807">
        <v>696878</v>
      </c>
      <c r="L1807">
        <v>1643</v>
      </c>
    </row>
    <row r="1808" spans="10:12" x14ac:dyDescent="0.45">
      <c r="J1808">
        <v>-7628.1930000000002</v>
      </c>
      <c r="K1808">
        <v>985883</v>
      </c>
      <c r="L1808">
        <v>3015</v>
      </c>
    </row>
    <row r="1809" spans="10:12" x14ac:dyDescent="0.45">
      <c r="J1809">
        <v>-7628.1930000000002</v>
      </c>
      <c r="K1809">
        <v>856416</v>
      </c>
      <c r="L1809">
        <v>4292</v>
      </c>
    </row>
    <row r="1810" spans="10:12" x14ac:dyDescent="0.45">
      <c r="J1810">
        <v>-7628.1930000000002</v>
      </c>
      <c r="K1810">
        <v>467561</v>
      </c>
      <c r="L1810">
        <v>819</v>
      </c>
    </row>
    <row r="1811" spans="10:12" x14ac:dyDescent="0.45">
      <c r="J1811">
        <v>-7628.1930000000002</v>
      </c>
      <c r="K1811">
        <v>220461</v>
      </c>
      <c r="L1811">
        <v>4370</v>
      </c>
    </row>
    <row r="1812" spans="10:12" x14ac:dyDescent="0.45">
      <c r="J1812">
        <v>-7628.1930000000002</v>
      </c>
      <c r="K1812">
        <v>71251</v>
      </c>
      <c r="L1812">
        <v>3579</v>
      </c>
    </row>
    <row r="1813" spans="10:12" x14ac:dyDescent="0.45">
      <c r="J1813">
        <v>-7628.1930000000002</v>
      </c>
      <c r="K1813">
        <v>902278</v>
      </c>
      <c r="L1813">
        <v>21</v>
      </c>
    </row>
    <row r="1814" spans="10:12" x14ac:dyDescent="0.45">
      <c r="J1814">
        <v>-7628.1930000000002</v>
      </c>
      <c r="K1814">
        <v>351474</v>
      </c>
      <c r="L1814">
        <v>3805</v>
      </c>
    </row>
    <row r="1815" spans="10:12" x14ac:dyDescent="0.45">
      <c r="J1815">
        <v>-7628.1930000000002</v>
      </c>
      <c r="K1815">
        <v>535187</v>
      </c>
      <c r="L1815">
        <v>4575</v>
      </c>
    </row>
    <row r="1816" spans="10:12" x14ac:dyDescent="0.45">
      <c r="J1816">
        <v>-7628.1930000000002</v>
      </c>
      <c r="K1816">
        <v>705020</v>
      </c>
      <c r="L1816">
        <v>3296</v>
      </c>
    </row>
    <row r="1817" spans="10:12" x14ac:dyDescent="0.45">
      <c r="J1817">
        <v>-7628.1930000000002</v>
      </c>
      <c r="K1817">
        <v>982520</v>
      </c>
      <c r="L1817">
        <v>737</v>
      </c>
    </row>
    <row r="1818" spans="10:12" x14ac:dyDescent="0.45">
      <c r="J1818">
        <v>-7628.1930000000002</v>
      </c>
      <c r="K1818">
        <v>648019</v>
      </c>
      <c r="L1818">
        <v>2946</v>
      </c>
    </row>
    <row r="1819" spans="10:12" x14ac:dyDescent="0.45">
      <c r="J1819">
        <v>-7628.1930000000002</v>
      </c>
      <c r="K1819">
        <v>794804</v>
      </c>
      <c r="L1819">
        <v>1211</v>
      </c>
    </row>
    <row r="1820" spans="10:12" x14ac:dyDescent="0.45">
      <c r="J1820">
        <v>-7628.1930000000002</v>
      </c>
      <c r="K1820">
        <v>427363</v>
      </c>
      <c r="L1820">
        <v>1966</v>
      </c>
    </row>
    <row r="1821" spans="10:12" x14ac:dyDescent="0.45">
      <c r="J1821">
        <v>-7628.1930000000002</v>
      </c>
      <c r="K1821">
        <v>647472</v>
      </c>
      <c r="L1821">
        <v>3927</v>
      </c>
    </row>
    <row r="1822" spans="10:12" x14ac:dyDescent="0.45">
      <c r="J1822">
        <v>-7628.1930000000002</v>
      </c>
      <c r="K1822">
        <v>59406</v>
      </c>
      <c r="L1822">
        <v>4161</v>
      </c>
    </row>
    <row r="1823" spans="10:12" x14ac:dyDescent="0.45">
      <c r="J1823">
        <v>-7628.1930000000002</v>
      </c>
      <c r="K1823">
        <v>930218</v>
      </c>
      <c r="L1823">
        <v>3738</v>
      </c>
    </row>
    <row r="1824" spans="10:12" x14ac:dyDescent="0.45">
      <c r="J1824">
        <v>-7628.1930000000002</v>
      </c>
      <c r="K1824">
        <v>156790</v>
      </c>
      <c r="L1824">
        <v>4226</v>
      </c>
    </row>
    <row r="1825" spans="10:12" x14ac:dyDescent="0.45">
      <c r="J1825">
        <v>-7628.1930000000002</v>
      </c>
      <c r="K1825">
        <v>64791</v>
      </c>
      <c r="L1825">
        <v>3208</v>
      </c>
    </row>
    <row r="1826" spans="10:12" x14ac:dyDescent="0.45">
      <c r="J1826">
        <v>-7628.1930000000002</v>
      </c>
      <c r="K1826">
        <v>833278</v>
      </c>
      <c r="L1826">
        <v>3265</v>
      </c>
    </row>
    <row r="1827" spans="10:12" x14ac:dyDescent="0.45">
      <c r="J1827">
        <v>-7628.9440000000004</v>
      </c>
      <c r="K1827">
        <v>617658</v>
      </c>
      <c r="L1827">
        <v>660</v>
      </c>
    </row>
    <row r="1828" spans="10:12" x14ac:dyDescent="0.45">
      <c r="J1828">
        <v>-7628.9440000000004</v>
      </c>
      <c r="K1828">
        <v>354060</v>
      </c>
      <c r="L1828">
        <v>3887</v>
      </c>
    </row>
    <row r="1829" spans="10:12" x14ac:dyDescent="0.45">
      <c r="J1829">
        <v>-7629.5680000000002</v>
      </c>
      <c r="K1829">
        <v>753916</v>
      </c>
      <c r="L1829">
        <v>2300</v>
      </c>
    </row>
    <row r="1830" spans="10:12" x14ac:dyDescent="0.45">
      <c r="J1830">
        <v>-7629.5680000000002</v>
      </c>
      <c r="K1830">
        <v>644297</v>
      </c>
      <c r="L1830">
        <v>340</v>
      </c>
    </row>
    <row r="1831" spans="10:12" x14ac:dyDescent="0.45">
      <c r="J1831">
        <v>-7629.5680000000002</v>
      </c>
      <c r="K1831">
        <v>583803</v>
      </c>
      <c r="L1831">
        <v>4927</v>
      </c>
    </row>
    <row r="1832" spans="10:12" x14ac:dyDescent="0.45">
      <c r="J1832">
        <v>-7629.5680000000002</v>
      </c>
      <c r="K1832">
        <v>732828</v>
      </c>
      <c r="L1832">
        <v>3815</v>
      </c>
    </row>
    <row r="1833" spans="10:12" x14ac:dyDescent="0.45">
      <c r="J1833">
        <v>-7629.5680000000002</v>
      </c>
      <c r="K1833">
        <v>248655</v>
      </c>
      <c r="L1833">
        <v>4342</v>
      </c>
    </row>
    <row r="1834" spans="10:12" x14ac:dyDescent="0.45">
      <c r="J1834">
        <v>-7629.5680000000002</v>
      </c>
      <c r="K1834">
        <v>659773</v>
      </c>
      <c r="L1834">
        <v>663</v>
      </c>
    </row>
    <row r="1835" spans="10:12" x14ac:dyDescent="0.45">
      <c r="J1835">
        <v>-7629.5680000000002</v>
      </c>
      <c r="K1835">
        <v>191859</v>
      </c>
      <c r="L1835">
        <v>4746</v>
      </c>
    </row>
    <row r="1836" spans="10:12" x14ac:dyDescent="0.45">
      <c r="J1836">
        <v>-7629.5680000000002</v>
      </c>
      <c r="K1836">
        <v>508445</v>
      </c>
      <c r="L1836">
        <v>946</v>
      </c>
    </row>
    <row r="1837" spans="10:12" x14ac:dyDescent="0.45">
      <c r="J1837">
        <v>-7629.5680000000002</v>
      </c>
      <c r="K1837">
        <v>189463</v>
      </c>
      <c r="L1837">
        <v>1961</v>
      </c>
    </row>
    <row r="1838" spans="10:12" x14ac:dyDescent="0.45">
      <c r="J1838">
        <v>-7629.5680000000002</v>
      </c>
      <c r="K1838">
        <v>732596</v>
      </c>
      <c r="L1838">
        <v>320</v>
      </c>
    </row>
    <row r="1839" spans="10:12" x14ac:dyDescent="0.45">
      <c r="J1839">
        <v>-7630.5249999999996</v>
      </c>
      <c r="K1839">
        <v>584324</v>
      </c>
      <c r="L1839">
        <v>4132</v>
      </c>
    </row>
    <row r="1840" spans="10:12" x14ac:dyDescent="0.45">
      <c r="J1840">
        <v>-7630.5249999999996</v>
      </c>
      <c r="K1840">
        <v>507885</v>
      </c>
      <c r="L1840">
        <v>2157</v>
      </c>
    </row>
    <row r="1841" spans="10:12" x14ac:dyDescent="0.45">
      <c r="J1841">
        <v>-7630.5249999999996</v>
      </c>
      <c r="K1841">
        <v>675765</v>
      </c>
      <c r="L1841">
        <v>1323</v>
      </c>
    </row>
    <row r="1842" spans="10:12" x14ac:dyDescent="0.45">
      <c r="J1842">
        <v>-7630.5249999999996</v>
      </c>
      <c r="K1842">
        <v>71909</v>
      </c>
      <c r="L1842">
        <v>3483</v>
      </c>
    </row>
    <row r="1843" spans="10:12" x14ac:dyDescent="0.45">
      <c r="J1843">
        <v>-7630.5249999999996</v>
      </c>
      <c r="K1843">
        <v>633681</v>
      </c>
      <c r="L1843">
        <v>2580</v>
      </c>
    </row>
    <row r="1844" spans="10:12" x14ac:dyDescent="0.45">
      <c r="J1844">
        <v>-7631.1779999999999</v>
      </c>
      <c r="K1844">
        <v>198144</v>
      </c>
      <c r="L1844">
        <v>4235</v>
      </c>
    </row>
    <row r="1845" spans="10:12" x14ac:dyDescent="0.45">
      <c r="J1845">
        <v>-7631.1779999999999</v>
      </c>
      <c r="K1845">
        <v>855479</v>
      </c>
      <c r="L1845">
        <v>2776</v>
      </c>
    </row>
    <row r="1846" spans="10:12" x14ac:dyDescent="0.45">
      <c r="J1846">
        <v>-7631.1779999999999</v>
      </c>
      <c r="K1846">
        <v>130011</v>
      </c>
      <c r="L1846">
        <v>587</v>
      </c>
    </row>
    <row r="1847" spans="10:12" x14ac:dyDescent="0.45">
      <c r="J1847">
        <v>-7631.1779999999999</v>
      </c>
      <c r="K1847">
        <v>627795</v>
      </c>
      <c r="L1847">
        <v>3604</v>
      </c>
    </row>
    <row r="1848" spans="10:12" x14ac:dyDescent="0.45">
      <c r="J1848">
        <v>-7631.1779999999999</v>
      </c>
      <c r="K1848">
        <v>846290</v>
      </c>
      <c r="L1848">
        <v>4918</v>
      </c>
    </row>
    <row r="1849" spans="10:12" x14ac:dyDescent="0.45">
      <c r="J1849">
        <v>-7631.1779999999999</v>
      </c>
      <c r="K1849">
        <v>729886</v>
      </c>
      <c r="L1849">
        <v>4757</v>
      </c>
    </row>
    <row r="1850" spans="10:12" x14ac:dyDescent="0.45">
      <c r="J1850">
        <v>-7631.1779999999999</v>
      </c>
      <c r="K1850">
        <v>754100</v>
      </c>
      <c r="L1850">
        <v>56</v>
      </c>
    </row>
    <row r="1851" spans="10:12" x14ac:dyDescent="0.45">
      <c r="J1851">
        <v>-7631.1779999999999</v>
      </c>
      <c r="K1851">
        <v>206646</v>
      </c>
      <c r="L1851">
        <v>2156</v>
      </c>
    </row>
    <row r="1852" spans="10:12" x14ac:dyDescent="0.45">
      <c r="J1852">
        <v>-7631.3429999999998</v>
      </c>
      <c r="K1852">
        <v>232210</v>
      </c>
      <c r="L1852">
        <v>4422</v>
      </c>
    </row>
    <row r="1853" spans="10:12" x14ac:dyDescent="0.45">
      <c r="J1853">
        <v>-7631.3429999999998</v>
      </c>
      <c r="K1853">
        <v>332693</v>
      </c>
      <c r="L1853">
        <v>2655</v>
      </c>
    </row>
    <row r="1854" spans="10:12" x14ac:dyDescent="0.45">
      <c r="J1854">
        <v>-7631.3429999999998</v>
      </c>
      <c r="K1854">
        <v>15270</v>
      </c>
      <c r="L1854">
        <v>610</v>
      </c>
    </row>
    <row r="1855" spans="10:12" x14ac:dyDescent="0.45">
      <c r="J1855">
        <v>-7631.3429999999998</v>
      </c>
      <c r="K1855">
        <v>868112</v>
      </c>
      <c r="L1855">
        <v>1484</v>
      </c>
    </row>
    <row r="1856" spans="10:12" x14ac:dyDescent="0.45">
      <c r="J1856">
        <v>-7631.5720000000001</v>
      </c>
      <c r="K1856">
        <v>594133</v>
      </c>
      <c r="L1856">
        <v>4010</v>
      </c>
    </row>
    <row r="1857" spans="10:12" x14ac:dyDescent="0.45">
      <c r="J1857">
        <v>-7631.5730000000003</v>
      </c>
      <c r="K1857">
        <v>654041</v>
      </c>
      <c r="L1857">
        <v>3472</v>
      </c>
    </row>
    <row r="1858" spans="10:12" x14ac:dyDescent="0.45">
      <c r="J1858">
        <v>-7631.5730000000003</v>
      </c>
      <c r="K1858">
        <v>708047</v>
      </c>
      <c r="L1858">
        <v>1519</v>
      </c>
    </row>
    <row r="1859" spans="10:12" x14ac:dyDescent="0.45">
      <c r="J1859">
        <v>-7631.5730000000003</v>
      </c>
      <c r="K1859">
        <v>779882</v>
      </c>
      <c r="L1859">
        <v>1012</v>
      </c>
    </row>
    <row r="1860" spans="10:12" x14ac:dyDescent="0.45">
      <c r="J1860">
        <v>-7631.5730000000003</v>
      </c>
      <c r="K1860">
        <v>404870</v>
      </c>
      <c r="L1860">
        <v>2452</v>
      </c>
    </row>
    <row r="1861" spans="10:12" x14ac:dyDescent="0.45">
      <c r="J1861">
        <v>-7631.5730000000003</v>
      </c>
      <c r="K1861">
        <v>140806</v>
      </c>
      <c r="L1861">
        <v>1001</v>
      </c>
    </row>
    <row r="1862" spans="10:12" x14ac:dyDescent="0.45">
      <c r="J1862">
        <v>-7631.5730000000003</v>
      </c>
      <c r="K1862">
        <v>32422</v>
      </c>
      <c r="L1862">
        <v>3759</v>
      </c>
    </row>
    <row r="1863" spans="10:12" x14ac:dyDescent="0.45">
      <c r="J1863">
        <v>-7631.5730000000003</v>
      </c>
      <c r="K1863">
        <v>992610</v>
      </c>
      <c r="L1863">
        <v>3795</v>
      </c>
    </row>
    <row r="1864" spans="10:12" x14ac:dyDescent="0.45">
      <c r="J1864">
        <v>-7631.5730000000003</v>
      </c>
      <c r="K1864">
        <v>835767</v>
      </c>
      <c r="L1864">
        <v>210</v>
      </c>
    </row>
    <row r="1865" spans="10:12" x14ac:dyDescent="0.45">
      <c r="J1865">
        <v>-7631.5730000000003</v>
      </c>
      <c r="K1865">
        <v>164305</v>
      </c>
      <c r="L1865">
        <v>128</v>
      </c>
    </row>
    <row r="1866" spans="10:12" x14ac:dyDescent="0.45">
      <c r="J1866">
        <v>-7631.5730000000003</v>
      </c>
      <c r="K1866">
        <v>783934</v>
      </c>
      <c r="L1866">
        <v>4122</v>
      </c>
    </row>
    <row r="1867" spans="10:12" x14ac:dyDescent="0.45">
      <c r="J1867">
        <v>-7631.5730000000003</v>
      </c>
      <c r="K1867">
        <v>30449</v>
      </c>
      <c r="L1867">
        <v>4761</v>
      </c>
    </row>
    <row r="1868" spans="10:12" x14ac:dyDescent="0.45">
      <c r="J1868">
        <v>-7631.5730000000003</v>
      </c>
      <c r="K1868">
        <v>319638</v>
      </c>
      <c r="L1868">
        <v>1049</v>
      </c>
    </row>
    <row r="1869" spans="10:12" x14ac:dyDescent="0.45">
      <c r="J1869">
        <v>-7631.5730000000003</v>
      </c>
      <c r="K1869">
        <v>840031</v>
      </c>
      <c r="L1869">
        <v>276</v>
      </c>
    </row>
    <row r="1870" spans="10:12" x14ac:dyDescent="0.45">
      <c r="J1870">
        <v>-7631.5730000000003</v>
      </c>
      <c r="K1870">
        <v>53570</v>
      </c>
      <c r="L1870">
        <v>3143</v>
      </c>
    </row>
    <row r="1871" spans="10:12" x14ac:dyDescent="0.45">
      <c r="J1871">
        <v>-7631.5730000000003</v>
      </c>
      <c r="K1871">
        <v>294228</v>
      </c>
      <c r="L1871">
        <v>2942</v>
      </c>
    </row>
    <row r="1872" spans="10:12" x14ac:dyDescent="0.45">
      <c r="J1872">
        <v>-7631.5730000000003</v>
      </c>
      <c r="K1872">
        <v>919993</v>
      </c>
      <c r="L1872">
        <v>4404</v>
      </c>
    </row>
    <row r="1873" spans="10:12" x14ac:dyDescent="0.45">
      <c r="J1873">
        <v>-7631.5730000000003</v>
      </c>
      <c r="K1873">
        <v>332809</v>
      </c>
      <c r="L1873">
        <v>2687</v>
      </c>
    </row>
    <row r="1874" spans="10:12" x14ac:dyDescent="0.45">
      <c r="J1874">
        <v>-7631.5730000000003</v>
      </c>
      <c r="K1874">
        <v>286505</v>
      </c>
      <c r="L1874">
        <v>2416</v>
      </c>
    </row>
    <row r="1875" spans="10:12" x14ac:dyDescent="0.45">
      <c r="J1875">
        <v>-7631.5730000000003</v>
      </c>
      <c r="K1875">
        <v>392300</v>
      </c>
      <c r="L1875">
        <v>3962</v>
      </c>
    </row>
    <row r="1876" spans="10:12" x14ac:dyDescent="0.45">
      <c r="J1876">
        <v>-7633.16</v>
      </c>
      <c r="K1876">
        <v>329099</v>
      </c>
      <c r="L1876">
        <v>3992</v>
      </c>
    </row>
    <row r="1877" spans="10:12" x14ac:dyDescent="0.45">
      <c r="J1877">
        <v>-7633.16</v>
      </c>
      <c r="K1877">
        <v>701526</v>
      </c>
      <c r="L1877">
        <v>1057</v>
      </c>
    </row>
    <row r="1878" spans="10:12" x14ac:dyDescent="0.45">
      <c r="J1878">
        <v>-7633.16</v>
      </c>
      <c r="K1878">
        <v>848356</v>
      </c>
      <c r="L1878">
        <v>602</v>
      </c>
    </row>
    <row r="1879" spans="10:12" x14ac:dyDescent="0.45">
      <c r="J1879">
        <v>-7633.16</v>
      </c>
      <c r="K1879">
        <v>943550</v>
      </c>
      <c r="L1879">
        <v>1981</v>
      </c>
    </row>
    <row r="1880" spans="10:12" x14ac:dyDescent="0.45">
      <c r="J1880">
        <v>-7633.16</v>
      </c>
      <c r="K1880">
        <v>651061</v>
      </c>
      <c r="L1880">
        <v>4552</v>
      </c>
    </row>
    <row r="1881" spans="10:12" x14ac:dyDescent="0.45">
      <c r="J1881">
        <v>-7633.16</v>
      </c>
      <c r="K1881">
        <v>484224</v>
      </c>
      <c r="L1881">
        <v>1664</v>
      </c>
    </row>
    <row r="1882" spans="10:12" x14ac:dyDescent="0.45">
      <c r="J1882">
        <v>-7633.16</v>
      </c>
      <c r="K1882">
        <v>350076</v>
      </c>
      <c r="L1882">
        <v>3442</v>
      </c>
    </row>
    <row r="1883" spans="10:12" x14ac:dyDescent="0.45">
      <c r="J1883">
        <v>-7633.16</v>
      </c>
      <c r="K1883">
        <v>592184</v>
      </c>
      <c r="L1883">
        <v>2155</v>
      </c>
    </row>
    <row r="1884" spans="10:12" x14ac:dyDescent="0.45">
      <c r="J1884">
        <v>-7642.5990000000002</v>
      </c>
      <c r="K1884">
        <v>209869</v>
      </c>
      <c r="L1884">
        <v>2861</v>
      </c>
    </row>
    <row r="1885" spans="10:12" x14ac:dyDescent="0.45">
      <c r="J1885">
        <v>-7642.5990000000002</v>
      </c>
      <c r="K1885">
        <v>104430</v>
      </c>
      <c r="L1885">
        <v>4530</v>
      </c>
    </row>
    <row r="1886" spans="10:12" x14ac:dyDescent="0.45">
      <c r="J1886">
        <v>-7645.7269999999999</v>
      </c>
      <c r="K1886">
        <v>239088</v>
      </c>
      <c r="L1886">
        <v>1902</v>
      </c>
    </row>
    <row r="1887" spans="10:12" x14ac:dyDescent="0.45">
      <c r="J1887">
        <v>-7645.7269999999999</v>
      </c>
      <c r="K1887">
        <v>723439</v>
      </c>
      <c r="L1887">
        <v>4287</v>
      </c>
    </row>
    <row r="1888" spans="10:12" x14ac:dyDescent="0.45">
      <c r="J1888">
        <v>-7645.7269999999999</v>
      </c>
      <c r="K1888">
        <v>820055</v>
      </c>
      <c r="L1888">
        <v>4797</v>
      </c>
    </row>
    <row r="1889" spans="10:12" x14ac:dyDescent="0.45">
      <c r="J1889">
        <v>-7645.7269999999999</v>
      </c>
      <c r="K1889">
        <v>760878</v>
      </c>
      <c r="L1889">
        <v>249</v>
      </c>
    </row>
    <row r="1890" spans="10:12" x14ac:dyDescent="0.45">
      <c r="J1890">
        <v>-7645.7269999999999</v>
      </c>
      <c r="K1890">
        <v>297497</v>
      </c>
      <c r="L1890">
        <v>4487</v>
      </c>
    </row>
    <row r="1891" spans="10:12" x14ac:dyDescent="0.45">
      <c r="J1891">
        <v>-7645.7269999999999</v>
      </c>
      <c r="K1891">
        <v>399848</v>
      </c>
      <c r="L1891">
        <v>220</v>
      </c>
    </row>
    <row r="1892" spans="10:12" x14ac:dyDescent="0.45">
      <c r="J1892">
        <v>-7645.7269999999999</v>
      </c>
      <c r="K1892">
        <v>433121</v>
      </c>
      <c r="L1892">
        <v>3473</v>
      </c>
    </row>
    <row r="1893" spans="10:12" x14ac:dyDescent="0.45">
      <c r="J1893">
        <v>-7645.7269999999999</v>
      </c>
      <c r="K1893">
        <v>703715</v>
      </c>
      <c r="L1893">
        <v>2171</v>
      </c>
    </row>
    <row r="1894" spans="10:12" x14ac:dyDescent="0.45">
      <c r="J1894">
        <v>-7645.7269999999999</v>
      </c>
      <c r="K1894">
        <v>677338</v>
      </c>
      <c r="L1894">
        <v>3640</v>
      </c>
    </row>
    <row r="1895" spans="10:12" x14ac:dyDescent="0.45">
      <c r="J1895">
        <v>-7645.7269999999999</v>
      </c>
      <c r="K1895">
        <v>497690</v>
      </c>
      <c r="L1895">
        <v>2173</v>
      </c>
    </row>
    <row r="1896" spans="10:12" x14ac:dyDescent="0.45">
      <c r="J1896">
        <v>-7645.7269999999999</v>
      </c>
      <c r="K1896">
        <v>558208</v>
      </c>
      <c r="L1896">
        <v>1403</v>
      </c>
    </row>
    <row r="1897" spans="10:12" x14ac:dyDescent="0.45">
      <c r="J1897">
        <v>-7645.7269999999999</v>
      </c>
      <c r="K1897">
        <v>90353</v>
      </c>
      <c r="L1897">
        <v>2121</v>
      </c>
    </row>
    <row r="1898" spans="10:12" x14ac:dyDescent="0.45">
      <c r="J1898">
        <v>-7645.7269999999999</v>
      </c>
      <c r="K1898">
        <v>452297</v>
      </c>
      <c r="L1898">
        <v>1068</v>
      </c>
    </row>
    <row r="1899" spans="10:12" x14ac:dyDescent="0.45">
      <c r="J1899">
        <v>-7645.7269999999999</v>
      </c>
      <c r="K1899">
        <v>834916</v>
      </c>
      <c r="L1899">
        <v>3532</v>
      </c>
    </row>
    <row r="1900" spans="10:12" x14ac:dyDescent="0.45">
      <c r="J1900">
        <v>-7645.7269999999999</v>
      </c>
      <c r="K1900">
        <v>76974</v>
      </c>
      <c r="L1900">
        <v>16</v>
      </c>
    </row>
    <row r="1901" spans="10:12" x14ac:dyDescent="0.45">
      <c r="J1901">
        <v>-7645.7269999999999</v>
      </c>
      <c r="K1901">
        <v>987090</v>
      </c>
      <c r="L1901">
        <v>70</v>
      </c>
    </row>
    <row r="1902" spans="10:12" x14ac:dyDescent="0.45">
      <c r="J1902">
        <v>-7645.7269999999999</v>
      </c>
      <c r="K1902">
        <v>588699</v>
      </c>
      <c r="L1902">
        <v>828</v>
      </c>
    </row>
    <row r="1903" spans="10:12" x14ac:dyDescent="0.45">
      <c r="J1903">
        <v>-7645.7269999999999</v>
      </c>
      <c r="K1903">
        <v>76107</v>
      </c>
      <c r="L1903">
        <v>1822</v>
      </c>
    </row>
    <row r="1904" spans="10:12" x14ac:dyDescent="0.45">
      <c r="J1904">
        <v>-7645.7269999999999</v>
      </c>
      <c r="K1904">
        <v>993504</v>
      </c>
      <c r="L1904">
        <v>2658</v>
      </c>
    </row>
    <row r="1905" spans="10:12" x14ac:dyDescent="0.45">
      <c r="J1905">
        <v>-7645.7269999999999</v>
      </c>
      <c r="K1905">
        <v>568287</v>
      </c>
      <c r="L1905">
        <v>3791</v>
      </c>
    </row>
    <row r="1906" spans="10:12" x14ac:dyDescent="0.45">
      <c r="J1906">
        <v>-7645.7269999999999</v>
      </c>
      <c r="K1906">
        <v>689967</v>
      </c>
      <c r="L1906">
        <v>3091</v>
      </c>
    </row>
    <row r="1907" spans="10:12" x14ac:dyDescent="0.45">
      <c r="J1907">
        <v>-7645.7269999999999</v>
      </c>
      <c r="K1907">
        <v>693257</v>
      </c>
      <c r="L1907">
        <v>2733</v>
      </c>
    </row>
    <row r="1908" spans="10:12" x14ac:dyDescent="0.45">
      <c r="J1908">
        <v>-7645.7269999999999</v>
      </c>
      <c r="K1908">
        <v>109920</v>
      </c>
      <c r="L1908">
        <v>1729</v>
      </c>
    </row>
    <row r="1909" spans="10:12" x14ac:dyDescent="0.45">
      <c r="J1909">
        <v>-7645.7269999999999</v>
      </c>
      <c r="K1909">
        <v>802785</v>
      </c>
      <c r="L1909">
        <v>2969</v>
      </c>
    </row>
    <row r="1910" spans="10:12" x14ac:dyDescent="0.45">
      <c r="J1910">
        <v>-7645.7269999999999</v>
      </c>
      <c r="K1910">
        <v>765589</v>
      </c>
      <c r="L1910">
        <v>1140</v>
      </c>
    </row>
    <row r="1911" spans="10:12" x14ac:dyDescent="0.45">
      <c r="J1911">
        <v>-7645.7269999999999</v>
      </c>
      <c r="K1911">
        <v>569833</v>
      </c>
      <c r="L1911">
        <v>85</v>
      </c>
    </row>
    <row r="1912" spans="10:12" x14ac:dyDescent="0.45">
      <c r="J1912">
        <v>-7645.7269999999999</v>
      </c>
      <c r="K1912">
        <v>310707</v>
      </c>
      <c r="L1912">
        <v>4460</v>
      </c>
    </row>
    <row r="1913" spans="10:12" x14ac:dyDescent="0.45">
      <c r="J1913">
        <v>-7645.7269999999999</v>
      </c>
      <c r="K1913">
        <v>819788</v>
      </c>
      <c r="L1913">
        <v>4192</v>
      </c>
    </row>
    <row r="1914" spans="10:12" x14ac:dyDescent="0.45">
      <c r="J1914">
        <v>-7645.7269999999999</v>
      </c>
      <c r="K1914">
        <v>681992</v>
      </c>
      <c r="L1914">
        <v>2466</v>
      </c>
    </row>
    <row r="1915" spans="10:12" x14ac:dyDescent="0.45">
      <c r="J1915">
        <v>-7645.7269999999999</v>
      </c>
      <c r="K1915">
        <v>422856</v>
      </c>
      <c r="L1915">
        <v>1676</v>
      </c>
    </row>
    <row r="1916" spans="10:12" x14ac:dyDescent="0.45">
      <c r="J1916">
        <v>-7648.2259999999997</v>
      </c>
      <c r="K1916">
        <v>929361</v>
      </c>
      <c r="L1916">
        <v>1971</v>
      </c>
    </row>
    <row r="1917" spans="10:12" x14ac:dyDescent="0.45">
      <c r="J1917">
        <v>-7648.2259999999997</v>
      </c>
      <c r="K1917">
        <v>125763</v>
      </c>
      <c r="L1917">
        <v>1942</v>
      </c>
    </row>
    <row r="1918" spans="10:12" x14ac:dyDescent="0.45">
      <c r="J1918">
        <v>-7648.2259999999997</v>
      </c>
      <c r="K1918">
        <v>810705</v>
      </c>
      <c r="L1918">
        <v>626</v>
      </c>
    </row>
    <row r="1919" spans="10:12" x14ac:dyDescent="0.45">
      <c r="J1919">
        <v>-7648.2259999999997</v>
      </c>
      <c r="K1919">
        <v>722206</v>
      </c>
      <c r="L1919">
        <v>2085</v>
      </c>
    </row>
    <row r="1920" spans="10:12" x14ac:dyDescent="0.45">
      <c r="J1920">
        <v>-7648.2259999999997</v>
      </c>
      <c r="K1920">
        <v>537926</v>
      </c>
      <c r="L1920">
        <v>3314</v>
      </c>
    </row>
    <row r="1921" spans="10:12" x14ac:dyDescent="0.45">
      <c r="J1921">
        <v>-7648.2259999999997</v>
      </c>
      <c r="K1921">
        <v>402225</v>
      </c>
      <c r="L1921">
        <v>2721</v>
      </c>
    </row>
    <row r="1922" spans="10:12" x14ac:dyDescent="0.45">
      <c r="J1922">
        <v>-7648.2259999999997</v>
      </c>
      <c r="K1922">
        <v>579134</v>
      </c>
      <c r="L1922">
        <v>3931</v>
      </c>
    </row>
    <row r="1923" spans="10:12" x14ac:dyDescent="0.45">
      <c r="J1923">
        <v>-7648.2259999999997</v>
      </c>
      <c r="K1923">
        <v>889020</v>
      </c>
      <c r="L1923">
        <v>2277</v>
      </c>
    </row>
    <row r="1924" spans="10:12" x14ac:dyDescent="0.45">
      <c r="J1924">
        <v>-7648.2259999999997</v>
      </c>
      <c r="K1924">
        <v>911275</v>
      </c>
      <c r="L1924">
        <v>2311</v>
      </c>
    </row>
    <row r="1925" spans="10:12" x14ac:dyDescent="0.45">
      <c r="J1925">
        <v>-7650.942</v>
      </c>
      <c r="K1925">
        <v>107132</v>
      </c>
      <c r="L1925">
        <v>4254</v>
      </c>
    </row>
    <row r="1926" spans="10:12" x14ac:dyDescent="0.45">
      <c r="J1926">
        <v>-7650.942</v>
      </c>
      <c r="K1926">
        <v>278692</v>
      </c>
      <c r="L1926">
        <v>342</v>
      </c>
    </row>
    <row r="1927" spans="10:12" x14ac:dyDescent="0.45">
      <c r="J1927">
        <v>-7650.942</v>
      </c>
      <c r="K1927">
        <v>634407</v>
      </c>
      <c r="L1927">
        <v>2620</v>
      </c>
    </row>
    <row r="1928" spans="10:12" x14ac:dyDescent="0.45">
      <c r="J1928">
        <v>-7650.942</v>
      </c>
      <c r="K1928">
        <v>484116</v>
      </c>
      <c r="L1928">
        <v>915</v>
      </c>
    </row>
    <row r="1929" spans="10:12" x14ac:dyDescent="0.45">
      <c r="J1929">
        <v>-7650.942</v>
      </c>
      <c r="K1929">
        <v>136842</v>
      </c>
      <c r="L1929">
        <v>58</v>
      </c>
    </row>
    <row r="1930" spans="10:12" x14ac:dyDescent="0.45">
      <c r="J1930">
        <v>-7650.942</v>
      </c>
      <c r="K1930">
        <v>168437</v>
      </c>
      <c r="L1930">
        <v>2127</v>
      </c>
    </row>
    <row r="1931" spans="10:12" x14ac:dyDescent="0.45">
      <c r="J1931">
        <v>-7650.942</v>
      </c>
      <c r="K1931">
        <v>785753</v>
      </c>
      <c r="L1931">
        <v>3689</v>
      </c>
    </row>
    <row r="1932" spans="10:12" x14ac:dyDescent="0.45">
      <c r="J1932">
        <v>-7650.942</v>
      </c>
      <c r="K1932">
        <v>565903</v>
      </c>
      <c r="L1932">
        <v>3914</v>
      </c>
    </row>
    <row r="1933" spans="10:12" x14ac:dyDescent="0.45">
      <c r="J1933">
        <v>-7650.942</v>
      </c>
      <c r="K1933">
        <v>848890</v>
      </c>
      <c r="L1933">
        <v>95</v>
      </c>
    </row>
    <row r="1934" spans="10:12" x14ac:dyDescent="0.45">
      <c r="J1934">
        <v>-7650.942</v>
      </c>
      <c r="K1934">
        <v>128569</v>
      </c>
      <c r="L1934">
        <v>1839</v>
      </c>
    </row>
    <row r="1935" spans="10:12" x14ac:dyDescent="0.45">
      <c r="J1935">
        <v>-7650.942</v>
      </c>
      <c r="K1935">
        <v>296924</v>
      </c>
      <c r="L1935">
        <v>1702</v>
      </c>
    </row>
    <row r="1936" spans="10:12" x14ac:dyDescent="0.45">
      <c r="J1936">
        <v>-7650.942</v>
      </c>
      <c r="K1936">
        <v>735663</v>
      </c>
      <c r="L1936">
        <v>4273</v>
      </c>
    </row>
    <row r="1937" spans="10:12" x14ac:dyDescent="0.45">
      <c r="J1937">
        <v>-7650.942</v>
      </c>
      <c r="K1937">
        <v>985325</v>
      </c>
      <c r="L1937">
        <v>1890</v>
      </c>
    </row>
    <row r="1938" spans="10:12" x14ac:dyDescent="0.45">
      <c r="J1938">
        <v>-7650.942</v>
      </c>
      <c r="K1938">
        <v>869240</v>
      </c>
      <c r="L1938">
        <v>4802</v>
      </c>
    </row>
    <row r="1939" spans="10:12" x14ac:dyDescent="0.45">
      <c r="J1939">
        <v>-7650.942</v>
      </c>
      <c r="K1939">
        <v>817779</v>
      </c>
      <c r="L1939">
        <v>2376</v>
      </c>
    </row>
    <row r="1940" spans="10:12" x14ac:dyDescent="0.45">
      <c r="J1940">
        <v>-7650.942</v>
      </c>
      <c r="K1940">
        <v>268896</v>
      </c>
      <c r="L1940">
        <v>124</v>
      </c>
    </row>
    <row r="1941" spans="10:12" x14ac:dyDescent="0.45">
      <c r="J1941">
        <v>-7650.942</v>
      </c>
      <c r="K1941">
        <v>573367</v>
      </c>
      <c r="L1941">
        <v>986</v>
      </c>
    </row>
    <row r="1942" spans="10:12" x14ac:dyDescent="0.45">
      <c r="J1942">
        <v>-7650.942</v>
      </c>
      <c r="K1942">
        <v>288571</v>
      </c>
      <c r="L1942">
        <v>2891</v>
      </c>
    </row>
    <row r="1943" spans="10:12" x14ac:dyDescent="0.45">
      <c r="J1943">
        <v>-7650.942</v>
      </c>
      <c r="K1943">
        <v>459408</v>
      </c>
      <c r="L1943">
        <v>3621</v>
      </c>
    </row>
    <row r="1944" spans="10:12" x14ac:dyDescent="0.45">
      <c r="J1944">
        <v>-7650.942</v>
      </c>
      <c r="K1944">
        <v>200041</v>
      </c>
      <c r="L1944">
        <v>810</v>
      </c>
    </row>
    <row r="1945" spans="10:12" x14ac:dyDescent="0.45">
      <c r="J1945">
        <v>-7650.942</v>
      </c>
      <c r="K1945">
        <v>718972</v>
      </c>
      <c r="L1945">
        <v>3376</v>
      </c>
    </row>
    <row r="1946" spans="10:12" x14ac:dyDescent="0.45">
      <c r="J1946">
        <v>-7650.942</v>
      </c>
      <c r="K1946">
        <v>884777</v>
      </c>
      <c r="L1946">
        <v>4753</v>
      </c>
    </row>
    <row r="1947" spans="10:12" x14ac:dyDescent="0.45">
      <c r="J1947">
        <v>-7650.942</v>
      </c>
      <c r="K1947">
        <v>318230</v>
      </c>
      <c r="L1947">
        <v>46</v>
      </c>
    </row>
    <row r="1948" spans="10:12" x14ac:dyDescent="0.45">
      <c r="J1948">
        <v>-7650.942</v>
      </c>
      <c r="K1948">
        <v>700349</v>
      </c>
      <c r="L1948">
        <v>401</v>
      </c>
    </row>
    <row r="1949" spans="10:12" x14ac:dyDescent="0.45">
      <c r="J1949">
        <v>-7650.942</v>
      </c>
      <c r="K1949">
        <v>483431</v>
      </c>
      <c r="L1949">
        <v>2433</v>
      </c>
    </row>
    <row r="1950" spans="10:12" x14ac:dyDescent="0.45">
      <c r="J1950">
        <v>-7650.942</v>
      </c>
      <c r="K1950">
        <v>487062</v>
      </c>
      <c r="L1950">
        <v>3009</v>
      </c>
    </row>
    <row r="1951" spans="10:12" x14ac:dyDescent="0.45">
      <c r="J1951">
        <v>-7650.942</v>
      </c>
      <c r="K1951">
        <v>931896</v>
      </c>
      <c r="L1951">
        <v>2418</v>
      </c>
    </row>
    <row r="1952" spans="10:12" x14ac:dyDescent="0.45">
      <c r="J1952">
        <v>-7650.942</v>
      </c>
      <c r="K1952">
        <v>643723</v>
      </c>
      <c r="L1952">
        <v>1807</v>
      </c>
    </row>
    <row r="1953" spans="10:12" x14ac:dyDescent="0.45">
      <c r="J1953">
        <v>-7650.942</v>
      </c>
      <c r="K1953">
        <v>709990</v>
      </c>
      <c r="L1953">
        <v>3581</v>
      </c>
    </row>
    <row r="1954" spans="10:12" x14ac:dyDescent="0.45">
      <c r="J1954">
        <v>-7650.942</v>
      </c>
      <c r="K1954">
        <v>891041</v>
      </c>
      <c r="L1954">
        <v>1811</v>
      </c>
    </row>
    <row r="1955" spans="10:12" x14ac:dyDescent="0.45">
      <c r="J1955">
        <v>-7650.942</v>
      </c>
      <c r="K1955">
        <v>499951</v>
      </c>
      <c r="L1955">
        <v>3153</v>
      </c>
    </row>
    <row r="1956" spans="10:12" x14ac:dyDescent="0.45">
      <c r="J1956">
        <v>-7650.942</v>
      </c>
      <c r="K1956">
        <v>900921</v>
      </c>
      <c r="L1956">
        <v>984</v>
      </c>
    </row>
    <row r="1957" spans="10:12" x14ac:dyDescent="0.45">
      <c r="J1957">
        <v>-7650.942</v>
      </c>
      <c r="K1957">
        <v>692531</v>
      </c>
      <c r="L1957">
        <v>2838</v>
      </c>
    </row>
    <row r="1958" spans="10:12" x14ac:dyDescent="0.45">
      <c r="J1958">
        <v>-7650.942</v>
      </c>
      <c r="K1958">
        <v>427006</v>
      </c>
      <c r="L1958">
        <v>839</v>
      </c>
    </row>
    <row r="1959" spans="10:12" x14ac:dyDescent="0.45">
      <c r="J1959">
        <v>-7650.942</v>
      </c>
      <c r="K1959">
        <v>383791</v>
      </c>
      <c r="L1959">
        <v>3373</v>
      </c>
    </row>
    <row r="1960" spans="10:12" x14ac:dyDescent="0.45">
      <c r="J1960">
        <v>-7650.942</v>
      </c>
      <c r="K1960">
        <v>254020</v>
      </c>
      <c r="L1960">
        <v>3167</v>
      </c>
    </row>
    <row r="1961" spans="10:12" x14ac:dyDescent="0.45">
      <c r="J1961">
        <v>-7650.942</v>
      </c>
      <c r="K1961">
        <v>518032</v>
      </c>
      <c r="L1961">
        <v>4386</v>
      </c>
    </row>
    <row r="1962" spans="10:12" x14ac:dyDescent="0.45">
      <c r="J1962">
        <v>-7650.942</v>
      </c>
      <c r="K1962">
        <v>385580</v>
      </c>
      <c r="L1962">
        <v>4426</v>
      </c>
    </row>
    <row r="1963" spans="10:12" x14ac:dyDescent="0.45">
      <c r="J1963">
        <v>-7650.942</v>
      </c>
      <c r="K1963">
        <v>376992</v>
      </c>
      <c r="L1963">
        <v>1199</v>
      </c>
    </row>
    <row r="1964" spans="10:12" x14ac:dyDescent="0.45">
      <c r="J1964">
        <v>-7650.942</v>
      </c>
      <c r="K1964">
        <v>109260</v>
      </c>
      <c r="L1964">
        <v>3563</v>
      </c>
    </row>
    <row r="1965" spans="10:12" x14ac:dyDescent="0.45">
      <c r="J1965">
        <v>-7650.942</v>
      </c>
      <c r="K1965">
        <v>661978</v>
      </c>
      <c r="L1965">
        <v>1281</v>
      </c>
    </row>
    <row r="1966" spans="10:12" x14ac:dyDescent="0.45">
      <c r="J1966">
        <v>-7650.942</v>
      </c>
      <c r="K1966">
        <v>39136</v>
      </c>
      <c r="L1966">
        <v>226</v>
      </c>
    </row>
    <row r="1967" spans="10:12" x14ac:dyDescent="0.45">
      <c r="J1967">
        <v>-7650.942</v>
      </c>
      <c r="K1967">
        <v>850953</v>
      </c>
      <c r="L1967">
        <v>4066</v>
      </c>
    </row>
    <row r="1968" spans="10:12" x14ac:dyDescent="0.45">
      <c r="J1968">
        <v>-7650.942</v>
      </c>
      <c r="K1968">
        <v>291962</v>
      </c>
      <c r="L1968">
        <v>2151</v>
      </c>
    </row>
    <row r="1969" spans="10:12" x14ac:dyDescent="0.45">
      <c r="J1969">
        <v>-7650.942</v>
      </c>
      <c r="K1969">
        <v>850840</v>
      </c>
      <c r="L1969">
        <v>232</v>
      </c>
    </row>
    <row r="1970" spans="10:12" x14ac:dyDescent="0.45">
      <c r="J1970">
        <v>-7650.942</v>
      </c>
      <c r="K1970">
        <v>396795</v>
      </c>
      <c r="L1970">
        <v>323</v>
      </c>
    </row>
    <row r="1971" spans="10:12" x14ac:dyDescent="0.45">
      <c r="J1971">
        <v>-7650.942</v>
      </c>
      <c r="K1971">
        <v>393318</v>
      </c>
      <c r="L1971">
        <v>4188</v>
      </c>
    </row>
    <row r="1972" spans="10:12" x14ac:dyDescent="0.45">
      <c r="J1972">
        <v>-7650.942</v>
      </c>
      <c r="K1972">
        <v>125750</v>
      </c>
      <c r="L1972">
        <v>1221</v>
      </c>
    </row>
    <row r="1973" spans="10:12" x14ac:dyDescent="0.45">
      <c r="J1973">
        <v>-7650.942</v>
      </c>
      <c r="K1973">
        <v>165375</v>
      </c>
      <c r="L1973">
        <v>1514</v>
      </c>
    </row>
    <row r="1974" spans="10:12" x14ac:dyDescent="0.45">
      <c r="J1974">
        <v>-7650.942</v>
      </c>
      <c r="K1974">
        <v>735121</v>
      </c>
      <c r="L1974">
        <v>2294</v>
      </c>
    </row>
    <row r="1975" spans="10:12" x14ac:dyDescent="0.45">
      <c r="J1975">
        <v>-7650.942</v>
      </c>
      <c r="K1975">
        <v>391179</v>
      </c>
      <c r="L1975">
        <v>78</v>
      </c>
    </row>
    <row r="1976" spans="10:12" x14ac:dyDescent="0.45">
      <c r="J1976">
        <v>-7650.942</v>
      </c>
      <c r="K1976">
        <v>307085</v>
      </c>
      <c r="L1976">
        <v>3659</v>
      </c>
    </row>
    <row r="1977" spans="10:12" x14ac:dyDescent="0.45">
      <c r="J1977">
        <v>-7650.942</v>
      </c>
      <c r="K1977">
        <v>904241</v>
      </c>
      <c r="L1977">
        <v>3093</v>
      </c>
    </row>
    <row r="1978" spans="10:12" x14ac:dyDescent="0.45">
      <c r="J1978">
        <v>-7650.942</v>
      </c>
      <c r="K1978">
        <v>903099</v>
      </c>
      <c r="L1978">
        <v>1399</v>
      </c>
    </row>
    <row r="1979" spans="10:12" x14ac:dyDescent="0.45">
      <c r="J1979">
        <v>-7650.942</v>
      </c>
      <c r="K1979">
        <v>426708</v>
      </c>
      <c r="L1979">
        <v>3987</v>
      </c>
    </row>
    <row r="1980" spans="10:12" x14ac:dyDescent="0.45">
      <c r="J1980">
        <v>-7650.942</v>
      </c>
      <c r="K1980">
        <v>806234</v>
      </c>
      <c r="L1980">
        <v>2362</v>
      </c>
    </row>
    <row r="1981" spans="10:12" x14ac:dyDescent="0.45">
      <c r="J1981">
        <v>-7650.942</v>
      </c>
      <c r="K1981">
        <v>606960</v>
      </c>
      <c r="L1981">
        <v>2657</v>
      </c>
    </row>
    <row r="1982" spans="10:12" x14ac:dyDescent="0.45">
      <c r="J1982">
        <v>-7650.942</v>
      </c>
      <c r="K1982">
        <v>645664</v>
      </c>
      <c r="L1982">
        <v>39</v>
      </c>
    </row>
    <row r="1983" spans="10:12" x14ac:dyDescent="0.45">
      <c r="J1983">
        <v>-7650.942</v>
      </c>
      <c r="K1983">
        <v>260601</v>
      </c>
      <c r="L1983">
        <v>36</v>
      </c>
    </row>
    <row r="1984" spans="10:12" x14ac:dyDescent="0.45">
      <c r="J1984">
        <v>-7650.942</v>
      </c>
      <c r="K1984">
        <v>118183</v>
      </c>
      <c r="L1984">
        <v>2841</v>
      </c>
    </row>
    <row r="1985" spans="10:12" x14ac:dyDescent="0.45">
      <c r="J1985">
        <v>-7650.942</v>
      </c>
      <c r="K1985">
        <v>286621</v>
      </c>
      <c r="L1985">
        <v>3857</v>
      </c>
    </row>
    <row r="1986" spans="10:12" x14ac:dyDescent="0.45">
      <c r="J1986">
        <v>-7650.942</v>
      </c>
      <c r="K1986">
        <v>331689</v>
      </c>
      <c r="L1986">
        <v>1872</v>
      </c>
    </row>
    <row r="1987" spans="10:12" x14ac:dyDescent="0.45">
      <c r="J1987">
        <v>-7650.942</v>
      </c>
      <c r="K1987">
        <v>77596</v>
      </c>
      <c r="L1987">
        <v>1258</v>
      </c>
    </row>
    <row r="1988" spans="10:12" x14ac:dyDescent="0.45">
      <c r="J1988">
        <v>-7650.942</v>
      </c>
      <c r="K1988">
        <v>967902</v>
      </c>
      <c r="L1988">
        <v>52</v>
      </c>
    </row>
    <row r="1989" spans="10:12" x14ac:dyDescent="0.45">
      <c r="J1989">
        <v>-7650.942</v>
      </c>
      <c r="K1989">
        <v>548360</v>
      </c>
      <c r="L1989">
        <v>1836</v>
      </c>
    </row>
    <row r="1990" spans="10:12" x14ac:dyDescent="0.45">
      <c r="J1990">
        <v>-7650.942</v>
      </c>
      <c r="K1990">
        <v>83036</v>
      </c>
      <c r="L1990">
        <v>4873</v>
      </c>
    </row>
    <row r="1991" spans="10:12" x14ac:dyDescent="0.45">
      <c r="J1991">
        <v>-7650.942</v>
      </c>
      <c r="K1991">
        <v>458784</v>
      </c>
      <c r="L1991">
        <v>3185</v>
      </c>
    </row>
    <row r="1992" spans="10:12" x14ac:dyDescent="0.45">
      <c r="J1992">
        <v>-7650.942</v>
      </c>
      <c r="K1992">
        <v>515909</v>
      </c>
      <c r="L1992">
        <v>2905</v>
      </c>
    </row>
    <row r="1993" spans="10:12" x14ac:dyDescent="0.45">
      <c r="J1993">
        <v>-7650.942</v>
      </c>
      <c r="K1993">
        <v>785015</v>
      </c>
      <c r="L1993">
        <v>2245</v>
      </c>
    </row>
    <row r="1994" spans="10:12" x14ac:dyDescent="0.45">
      <c r="J1994">
        <v>-7650.942</v>
      </c>
      <c r="K1994">
        <v>990491</v>
      </c>
      <c r="L1994">
        <v>1709</v>
      </c>
    </row>
    <row r="1995" spans="10:12" x14ac:dyDescent="0.45">
      <c r="J1995">
        <v>-7650.942</v>
      </c>
      <c r="K1995">
        <v>534602</v>
      </c>
      <c r="L1995">
        <v>4664</v>
      </c>
    </row>
    <row r="1996" spans="10:12" x14ac:dyDescent="0.45">
      <c r="J1996">
        <v>-7650.942</v>
      </c>
      <c r="K1996">
        <v>733775</v>
      </c>
      <c r="L1996">
        <v>2617</v>
      </c>
    </row>
    <row r="1997" spans="10:12" x14ac:dyDescent="0.45">
      <c r="J1997">
        <v>-7650.942</v>
      </c>
      <c r="K1997">
        <v>224410</v>
      </c>
      <c r="L1997">
        <v>1220</v>
      </c>
    </row>
    <row r="1998" spans="10:12" x14ac:dyDescent="0.45">
      <c r="J1998">
        <v>-7650.942</v>
      </c>
      <c r="K1998">
        <v>647617</v>
      </c>
      <c r="L1998">
        <v>725</v>
      </c>
    </row>
    <row r="1999" spans="10:12" x14ac:dyDescent="0.45">
      <c r="J1999">
        <v>-7650.942</v>
      </c>
      <c r="K1999">
        <v>766111</v>
      </c>
      <c r="L1999">
        <v>4612</v>
      </c>
    </row>
    <row r="2000" spans="10:12" x14ac:dyDescent="0.45">
      <c r="J2000">
        <v>-7651.2179999999998</v>
      </c>
      <c r="K2000">
        <v>176439</v>
      </c>
      <c r="L2000">
        <v>3235</v>
      </c>
    </row>
    <row r="2001" spans="10:12" x14ac:dyDescent="0.45">
      <c r="J2001">
        <v>-7651.2179999999998</v>
      </c>
      <c r="K2001">
        <v>22089</v>
      </c>
      <c r="L2001">
        <v>143</v>
      </c>
    </row>
    <row r="2002" spans="10:12" x14ac:dyDescent="0.45">
      <c r="J2002">
        <v>-7651.2179999999998</v>
      </c>
      <c r="K2002">
        <v>440368</v>
      </c>
      <c r="L2002">
        <v>797</v>
      </c>
    </row>
    <row r="2003" spans="10:12" x14ac:dyDescent="0.45">
      <c r="J2003">
        <v>-7651.2179999999998</v>
      </c>
      <c r="K2003">
        <v>931716</v>
      </c>
      <c r="L2003">
        <v>4560</v>
      </c>
    </row>
    <row r="2004" spans="10:12" x14ac:dyDescent="0.45">
      <c r="J2004">
        <v>-7651.2179999999998</v>
      </c>
      <c r="K2004">
        <v>477063</v>
      </c>
      <c r="L2004">
        <v>2116</v>
      </c>
    </row>
    <row r="2005" spans="10:12" x14ac:dyDescent="0.45">
      <c r="J2005">
        <v>-7651.2179999999998</v>
      </c>
      <c r="K2005">
        <v>897782</v>
      </c>
      <c r="L2005">
        <v>545</v>
      </c>
    </row>
    <row r="2006" spans="10:12" x14ac:dyDescent="0.45">
      <c r="J2006">
        <v>-7653.2150000000001</v>
      </c>
      <c r="K2006">
        <v>384753</v>
      </c>
      <c r="L2006">
        <v>4345</v>
      </c>
    </row>
    <row r="2007" spans="10:12" x14ac:dyDescent="0.45">
      <c r="J2007">
        <v>-7653.2150000000001</v>
      </c>
      <c r="K2007">
        <v>120772</v>
      </c>
      <c r="L2007">
        <v>3434</v>
      </c>
    </row>
    <row r="2008" spans="10:12" x14ac:dyDescent="0.45">
      <c r="J2008">
        <v>-7653.2150000000001</v>
      </c>
      <c r="K2008">
        <v>953684</v>
      </c>
      <c r="L2008">
        <v>3243</v>
      </c>
    </row>
    <row r="2009" spans="10:12" x14ac:dyDescent="0.45">
      <c r="J2009">
        <v>-7653.2150000000001</v>
      </c>
      <c r="K2009">
        <v>235435</v>
      </c>
      <c r="L2009">
        <v>3726</v>
      </c>
    </row>
    <row r="2010" spans="10:12" x14ac:dyDescent="0.45">
      <c r="J2010">
        <v>-7653.2150000000001</v>
      </c>
      <c r="K2010">
        <v>569777</v>
      </c>
      <c r="L2010">
        <v>3200</v>
      </c>
    </row>
    <row r="2011" spans="10:12" x14ac:dyDescent="0.45">
      <c r="J2011">
        <v>-7653.3789999999999</v>
      </c>
      <c r="K2011">
        <v>178369</v>
      </c>
      <c r="L2011">
        <v>2546</v>
      </c>
    </row>
    <row r="2012" spans="10:12" x14ac:dyDescent="0.45">
      <c r="J2012">
        <v>-7653.3789999999999</v>
      </c>
      <c r="K2012">
        <v>344416</v>
      </c>
      <c r="L2012">
        <v>3290</v>
      </c>
    </row>
    <row r="2013" spans="10:12" x14ac:dyDescent="0.45">
      <c r="J2013">
        <v>-7653.3789999999999</v>
      </c>
      <c r="K2013">
        <v>91342</v>
      </c>
      <c r="L2013">
        <v>4100</v>
      </c>
    </row>
    <row r="2014" spans="10:12" x14ac:dyDescent="0.45">
      <c r="J2014">
        <v>-7653.3789999999999</v>
      </c>
      <c r="K2014">
        <v>440963</v>
      </c>
      <c r="L2014">
        <v>3012</v>
      </c>
    </row>
    <row r="2015" spans="10:12" x14ac:dyDescent="0.45">
      <c r="J2015">
        <v>-7653.3789999999999</v>
      </c>
      <c r="K2015">
        <v>3086</v>
      </c>
      <c r="L2015">
        <v>2112</v>
      </c>
    </row>
    <row r="2016" spans="10:12" x14ac:dyDescent="0.45">
      <c r="J2016">
        <v>-7653.3789999999999</v>
      </c>
      <c r="K2016">
        <v>76930</v>
      </c>
      <c r="L2016">
        <v>1767</v>
      </c>
    </row>
    <row r="2017" spans="10:12" x14ac:dyDescent="0.45">
      <c r="J2017">
        <v>-7653.3789999999999</v>
      </c>
      <c r="K2017">
        <v>143659</v>
      </c>
      <c r="L2017">
        <v>2516</v>
      </c>
    </row>
    <row r="2018" spans="10:12" x14ac:dyDescent="0.45">
      <c r="J2018">
        <v>-7655.5389999999998</v>
      </c>
      <c r="K2018">
        <v>192731</v>
      </c>
      <c r="L2018">
        <v>3351</v>
      </c>
    </row>
    <row r="2019" spans="10:12" x14ac:dyDescent="0.45">
      <c r="J2019">
        <v>-7655.5389999999998</v>
      </c>
      <c r="K2019">
        <v>252020</v>
      </c>
      <c r="L2019">
        <v>1585</v>
      </c>
    </row>
    <row r="2020" spans="10:12" x14ac:dyDescent="0.45">
      <c r="J2020">
        <v>-7655.5389999999998</v>
      </c>
      <c r="K2020">
        <v>755095</v>
      </c>
      <c r="L2020">
        <v>2991</v>
      </c>
    </row>
    <row r="2021" spans="10:12" x14ac:dyDescent="0.45">
      <c r="J2021">
        <v>-7655.5389999999998</v>
      </c>
      <c r="K2021">
        <v>398329</v>
      </c>
      <c r="L2021">
        <v>3677</v>
      </c>
    </row>
    <row r="2022" spans="10:12" x14ac:dyDescent="0.45">
      <c r="J2022">
        <v>-7655.5389999999998</v>
      </c>
      <c r="K2022">
        <v>85186</v>
      </c>
      <c r="L2022">
        <v>3674</v>
      </c>
    </row>
    <row r="2023" spans="10:12" x14ac:dyDescent="0.45">
      <c r="J2023">
        <v>-7655.5389999999998</v>
      </c>
      <c r="K2023">
        <v>472647</v>
      </c>
      <c r="L2023">
        <v>2948</v>
      </c>
    </row>
    <row r="2024" spans="10:12" x14ac:dyDescent="0.45">
      <c r="J2024">
        <v>-7655.5389999999998</v>
      </c>
      <c r="K2024">
        <v>709199</v>
      </c>
      <c r="L2024">
        <v>4492</v>
      </c>
    </row>
    <row r="2025" spans="10:12" x14ac:dyDescent="0.45">
      <c r="J2025">
        <v>-7655.5389999999998</v>
      </c>
      <c r="K2025">
        <v>562716</v>
      </c>
      <c r="L2025">
        <v>300</v>
      </c>
    </row>
    <row r="2026" spans="10:12" x14ac:dyDescent="0.45">
      <c r="J2026">
        <v>-7655.5389999999998</v>
      </c>
      <c r="K2026">
        <v>443741</v>
      </c>
      <c r="L2026">
        <v>1236</v>
      </c>
    </row>
    <row r="2027" spans="10:12" x14ac:dyDescent="0.45">
      <c r="J2027">
        <v>-7655.5389999999998</v>
      </c>
      <c r="K2027">
        <v>313278</v>
      </c>
      <c r="L2027">
        <v>1887</v>
      </c>
    </row>
    <row r="2028" spans="10:12" x14ac:dyDescent="0.45">
      <c r="J2028">
        <v>-7655.5389999999998</v>
      </c>
      <c r="K2028">
        <v>263049</v>
      </c>
      <c r="L2028">
        <v>454</v>
      </c>
    </row>
    <row r="2029" spans="10:12" x14ac:dyDescent="0.45">
      <c r="J2029">
        <v>-7655.5389999999998</v>
      </c>
      <c r="K2029">
        <v>359538</v>
      </c>
      <c r="L2029">
        <v>4619</v>
      </c>
    </row>
    <row r="2030" spans="10:12" x14ac:dyDescent="0.45">
      <c r="J2030">
        <v>-7655.5389999999998</v>
      </c>
      <c r="K2030">
        <v>458226</v>
      </c>
      <c r="L2030">
        <v>1078</v>
      </c>
    </row>
    <row r="2031" spans="10:12" x14ac:dyDescent="0.45">
      <c r="J2031">
        <v>-7655.5389999999998</v>
      </c>
      <c r="K2031">
        <v>705829</v>
      </c>
      <c r="L2031">
        <v>2439</v>
      </c>
    </row>
    <row r="2032" spans="10:12" x14ac:dyDescent="0.45">
      <c r="J2032">
        <v>-7655.5389999999998</v>
      </c>
      <c r="K2032">
        <v>480649</v>
      </c>
      <c r="L2032">
        <v>1900</v>
      </c>
    </row>
    <row r="2033" spans="10:12" x14ac:dyDescent="0.45">
      <c r="J2033">
        <v>-7655.5389999999998</v>
      </c>
      <c r="K2033">
        <v>168205</v>
      </c>
      <c r="L2033">
        <v>2110</v>
      </c>
    </row>
    <row r="2034" spans="10:12" x14ac:dyDescent="0.45">
      <c r="J2034">
        <v>-7655.5389999999998</v>
      </c>
      <c r="K2034">
        <v>702808</v>
      </c>
      <c r="L2034">
        <v>3886</v>
      </c>
    </row>
    <row r="2035" spans="10:12" x14ac:dyDescent="0.45">
      <c r="J2035">
        <v>-7655.5389999999998</v>
      </c>
      <c r="K2035">
        <v>646911</v>
      </c>
      <c r="L2035">
        <v>4636</v>
      </c>
    </row>
    <row r="2036" spans="10:12" x14ac:dyDescent="0.45">
      <c r="J2036">
        <v>-7655.5389999999998</v>
      </c>
      <c r="K2036">
        <v>867669</v>
      </c>
      <c r="L2036">
        <v>3303</v>
      </c>
    </row>
    <row r="2037" spans="10:12" x14ac:dyDescent="0.45">
      <c r="J2037">
        <v>-7655.5389999999998</v>
      </c>
      <c r="K2037">
        <v>369602</v>
      </c>
      <c r="L2037">
        <v>146</v>
      </c>
    </row>
    <row r="2038" spans="10:12" x14ac:dyDescent="0.45">
      <c r="J2038">
        <v>-7655.5389999999998</v>
      </c>
      <c r="K2038">
        <v>485635</v>
      </c>
      <c r="L2038">
        <v>876</v>
      </c>
    </row>
    <row r="2039" spans="10:12" x14ac:dyDescent="0.45">
      <c r="J2039">
        <v>-7655.5389999999998</v>
      </c>
      <c r="K2039">
        <v>839073</v>
      </c>
      <c r="L2039">
        <v>4626</v>
      </c>
    </row>
    <row r="2040" spans="10:12" x14ac:dyDescent="0.45">
      <c r="J2040">
        <v>-7658.6239999999998</v>
      </c>
      <c r="K2040">
        <v>276098</v>
      </c>
      <c r="L2040">
        <v>4890</v>
      </c>
    </row>
    <row r="2041" spans="10:12" x14ac:dyDescent="0.45">
      <c r="J2041">
        <v>-7658.6239999999998</v>
      </c>
      <c r="K2041">
        <v>304762</v>
      </c>
      <c r="L2041">
        <v>4712</v>
      </c>
    </row>
    <row r="2042" spans="10:12" x14ac:dyDescent="0.45">
      <c r="J2042">
        <v>-7658.6239999999998</v>
      </c>
      <c r="K2042">
        <v>179332</v>
      </c>
      <c r="L2042">
        <v>4881</v>
      </c>
    </row>
    <row r="2043" spans="10:12" x14ac:dyDescent="0.45">
      <c r="J2043">
        <v>-7658.6239999999998</v>
      </c>
      <c r="K2043">
        <v>71923</v>
      </c>
      <c r="L2043">
        <v>4009</v>
      </c>
    </row>
    <row r="2044" spans="10:12" x14ac:dyDescent="0.45">
      <c r="J2044">
        <v>-7658.6239999999998</v>
      </c>
      <c r="K2044">
        <v>802015</v>
      </c>
      <c r="L2044">
        <v>2527</v>
      </c>
    </row>
    <row r="2045" spans="10:12" x14ac:dyDescent="0.45">
      <c r="J2045">
        <v>-7658.6239999999998</v>
      </c>
      <c r="K2045">
        <v>791087</v>
      </c>
      <c r="L2045">
        <v>4308</v>
      </c>
    </row>
    <row r="2046" spans="10:12" x14ac:dyDescent="0.45">
      <c r="J2046">
        <v>-7658.6239999999998</v>
      </c>
      <c r="K2046">
        <v>712702</v>
      </c>
      <c r="L2046">
        <v>684</v>
      </c>
    </row>
    <row r="2047" spans="10:12" x14ac:dyDescent="0.45">
      <c r="J2047">
        <v>-7658.6239999999998</v>
      </c>
      <c r="K2047">
        <v>217924</v>
      </c>
      <c r="L2047">
        <v>2411</v>
      </c>
    </row>
    <row r="2048" spans="10:12" x14ac:dyDescent="0.45">
      <c r="J2048">
        <v>-7662.1989999999996</v>
      </c>
      <c r="K2048">
        <v>355254</v>
      </c>
      <c r="L2048">
        <v>796</v>
      </c>
    </row>
    <row r="2049" spans="10:12" x14ac:dyDescent="0.45">
      <c r="J2049">
        <v>-7662.1989999999996</v>
      </c>
      <c r="K2049">
        <v>636919</v>
      </c>
      <c r="L2049">
        <v>3559</v>
      </c>
    </row>
    <row r="2050" spans="10:12" x14ac:dyDescent="0.45">
      <c r="J2050">
        <v>-7662.1989999999996</v>
      </c>
      <c r="K2050">
        <v>470466</v>
      </c>
      <c r="L2050">
        <v>3642</v>
      </c>
    </row>
    <row r="2051" spans="10:12" x14ac:dyDescent="0.45">
      <c r="J2051">
        <v>-7662.1989999999996</v>
      </c>
      <c r="K2051">
        <v>75168</v>
      </c>
      <c r="L2051">
        <v>1160</v>
      </c>
    </row>
    <row r="2052" spans="10:12" x14ac:dyDescent="0.45">
      <c r="J2052">
        <v>-7662.7190000000001</v>
      </c>
      <c r="K2052">
        <v>844709</v>
      </c>
      <c r="L2052">
        <v>3412</v>
      </c>
    </row>
    <row r="2053" spans="10:12" x14ac:dyDescent="0.45">
      <c r="J2053">
        <v>-7662.7190000000001</v>
      </c>
      <c r="K2053">
        <v>923767</v>
      </c>
      <c r="L2053">
        <v>1979</v>
      </c>
    </row>
    <row r="2054" spans="10:12" x14ac:dyDescent="0.45">
      <c r="J2054">
        <v>-7662.7190000000001</v>
      </c>
      <c r="K2054">
        <v>427062</v>
      </c>
      <c r="L2054">
        <v>3411</v>
      </c>
    </row>
    <row r="2055" spans="10:12" x14ac:dyDescent="0.45">
      <c r="J2055">
        <v>-7662.7190000000001</v>
      </c>
      <c r="K2055">
        <v>712456</v>
      </c>
      <c r="L2055">
        <v>3386</v>
      </c>
    </row>
    <row r="2056" spans="10:12" x14ac:dyDescent="0.45">
      <c r="J2056">
        <v>-7662.7190000000001</v>
      </c>
      <c r="K2056">
        <v>411285</v>
      </c>
      <c r="L2056">
        <v>4553</v>
      </c>
    </row>
    <row r="2057" spans="10:12" x14ac:dyDescent="0.45">
      <c r="J2057">
        <v>-7662.7190000000001</v>
      </c>
      <c r="K2057">
        <v>571757</v>
      </c>
      <c r="L2057">
        <v>1268</v>
      </c>
    </row>
    <row r="2058" spans="10:12" x14ac:dyDescent="0.45">
      <c r="J2058">
        <v>-7662.7190000000001</v>
      </c>
      <c r="K2058">
        <v>298275</v>
      </c>
      <c r="L2058">
        <v>418</v>
      </c>
    </row>
    <row r="2059" spans="10:12" x14ac:dyDescent="0.45">
      <c r="J2059">
        <v>-7662.7190000000001</v>
      </c>
      <c r="K2059">
        <v>614401</v>
      </c>
      <c r="L2059">
        <v>3907</v>
      </c>
    </row>
    <row r="2060" spans="10:12" x14ac:dyDescent="0.45">
      <c r="J2060">
        <v>-7662.7190000000001</v>
      </c>
      <c r="K2060">
        <v>72344</v>
      </c>
      <c r="L2060">
        <v>897</v>
      </c>
    </row>
    <row r="2061" spans="10:12" x14ac:dyDescent="0.45">
      <c r="J2061">
        <v>-7662.7190000000001</v>
      </c>
      <c r="K2061">
        <v>839460</v>
      </c>
      <c r="L2061">
        <v>2507</v>
      </c>
    </row>
    <row r="2062" spans="10:12" x14ac:dyDescent="0.45">
      <c r="J2062">
        <v>-7662.7190000000001</v>
      </c>
      <c r="K2062">
        <v>322790</v>
      </c>
      <c r="L2062">
        <v>636</v>
      </c>
    </row>
    <row r="2063" spans="10:12" x14ac:dyDescent="0.45">
      <c r="J2063">
        <v>-7662.7190000000001</v>
      </c>
      <c r="K2063">
        <v>923437</v>
      </c>
      <c r="L2063">
        <v>398</v>
      </c>
    </row>
    <row r="2064" spans="10:12" x14ac:dyDescent="0.45">
      <c r="J2064">
        <v>-7662.7190000000001</v>
      </c>
      <c r="K2064">
        <v>195981</v>
      </c>
      <c r="L2064">
        <v>3849</v>
      </c>
    </row>
    <row r="2065" spans="10:12" x14ac:dyDescent="0.45">
      <c r="J2065">
        <v>-7662.7190000000001</v>
      </c>
      <c r="K2065">
        <v>853581</v>
      </c>
      <c r="L2065">
        <v>2531</v>
      </c>
    </row>
    <row r="2066" spans="10:12" x14ac:dyDescent="0.45">
      <c r="J2066">
        <v>-7662.7190000000001</v>
      </c>
      <c r="K2066">
        <v>845197</v>
      </c>
      <c r="L2066">
        <v>1456</v>
      </c>
    </row>
    <row r="2067" spans="10:12" x14ac:dyDescent="0.45">
      <c r="J2067">
        <v>-7662.7190000000001</v>
      </c>
      <c r="K2067">
        <v>435112</v>
      </c>
      <c r="L2067">
        <v>2339</v>
      </c>
    </row>
    <row r="2068" spans="10:12" x14ac:dyDescent="0.45">
      <c r="J2068">
        <v>-7662.7190000000001</v>
      </c>
      <c r="K2068">
        <v>877272</v>
      </c>
      <c r="L2068">
        <v>1406</v>
      </c>
    </row>
    <row r="2069" spans="10:12" x14ac:dyDescent="0.45">
      <c r="J2069">
        <v>-7662.7190000000001</v>
      </c>
      <c r="K2069">
        <v>180370</v>
      </c>
      <c r="L2069">
        <v>1652</v>
      </c>
    </row>
    <row r="2070" spans="10:12" x14ac:dyDescent="0.45">
      <c r="J2070">
        <v>-7662.7190000000001</v>
      </c>
      <c r="K2070">
        <v>319349</v>
      </c>
      <c r="L2070">
        <v>3490</v>
      </c>
    </row>
    <row r="2071" spans="10:12" x14ac:dyDescent="0.45">
      <c r="J2071">
        <v>-7662.7190000000001</v>
      </c>
      <c r="K2071">
        <v>16258</v>
      </c>
      <c r="L2071">
        <v>3530</v>
      </c>
    </row>
    <row r="2072" spans="10:12" x14ac:dyDescent="0.45">
      <c r="J2072">
        <v>-7662.7190000000001</v>
      </c>
      <c r="K2072">
        <v>107066</v>
      </c>
      <c r="L2072">
        <v>3147</v>
      </c>
    </row>
    <row r="2073" spans="10:12" x14ac:dyDescent="0.45">
      <c r="J2073">
        <v>-7667.9229999999998</v>
      </c>
      <c r="K2073">
        <v>733471</v>
      </c>
      <c r="L2073">
        <v>4733</v>
      </c>
    </row>
    <row r="2074" spans="10:12" x14ac:dyDescent="0.45">
      <c r="J2074">
        <v>-7667.9229999999998</v>
      </c>
      <c r="K2074">
        <v>618760</v>
      </c>
      <c r="L2074">
        <v>489</v>
      </c>
    </row>
    <row r="2075" spans="10:12" x14ac:dyDescent="0.45">
      <c r="J2075">
        <v>-7667.9229999999998</v>
      </c>
      <c r="K2075">
        <v>43523</v>
      </c>
      <c r="L2075">
        <v>297</v>
      </c>
    </row>
    <row r="2076" spans="10:12" x14ac:dyDescent="0.45">
      <c r="J2076">
        <v>-7671.5290000000005</v>
      </c>
      <c r="K2076">
        <v>798821</v>
      </c>
      <c r="L2076">
        <v>423</v>
      </c>
    </row>
    <row r="2077" spans="10:12" x14ac:dyDescent="0.45">
      <c r="J2077">
        <v>-7671.5290000000005</v>
      </c>
      <c r="K2077">
        <v>107446</v>
      </c>
      <c r="L2077">
        <v>12</v>
      </c>
    </row>
    <row r="2078" spans="10:12" x14ac:dyDescent="0.45">
      <c r="J2078">
        <v>-7671.5290000000005</v>
      </c>
      <c r="K2078">
        <v>849611</v>
      </c>
      <c r="L2078">
        <v>4441</v>
      </c>
    </row>
    <row r="2079" spans="10:12" x14ac:dyDescent="0.45">
      <c r="J2079">
        <v>-7671.5290000000005</v>
      </c>
      <c r="K2079">
        <v>570510</v>
      </c>
      <c r="L2079">
        <v>3556</v>
      </c>
    </row>
    <row r="2080" spans="10:12" x14ac:dyDescent="0.45">
      <c r="J2080">
        <v>-7671.5290000000005</v>
      </c>
      <c r="K2080">
        <v>797917</v>
      </c>
      <c r="L2080">
        <v>4900</v>
      </c>
    </row>
    <row r="2081" spans="10:12" x14ac:dyDescent="0.45">
      <c r="J2081">
        <v>-7671.5290000000005</v>
      </c>
      <c r="K2081">
        <v>467054</v>
      </c>
      <c r="L2081">
        <v>3103</v>
      </c>
    </row>
    <row r="2082" spans="10:12" x14ac:dyDescent="0.45">
      <c r="J2082">
        <v>-7671.5290000000005</v>
      </c>
      <c r="K2082">
        <v>661337</v>
      </c>
      <c r="L2082">
        <v>1754</v>
      </c>
    </row>
    <row r="2083" spans="10:12" x14ac:dyDescent="0.45">
      <c r="J2083">
        <v>-7671.5290000000005</v>
      </c>
      <c r="K2083">
        <v>529389</v>
      </c>
      <c r="L2083">
        <v>4725</v>
      </c>
    </row>
    <row r="2084" spans="10:12" x14ac:dyDescent="0.45">
      <c r="J2084">
        <v>-7671.5290000000005</v>
      </c>
      <c r="K2084">
        <v>788325</v>
      </c>
      <c r="L2084">
        <v>2409</v>
      </c>
    </row>
    <row r="2085" spans="10:12" x14ac:dyDescent="0.45">
      <c r="J2085">
        <v>-7671.5290000000005</v>
      </c>
      <c r="K2085">
        <v>541019</v>
      </c>
      <c r="L2085">
        <v>3145</v>
      </c>
    </row>
    <row r="2086" spans="10:12" x14ac:dyDescent="0.45">
      <c r="J2086">
        <v>-7671.5290000000005</v>
      </c>
      <c r="K2086">
        <v>357258</v>
      </c>
      <c r="L2086">
        <v>1383</v>
      </c>
    </row>
    <row r="2087" spans="10:12" x14ac:dyDescent="0.45">
      <c r="J2087">
        <v>-7671.5290000000005</v>
      </c>
      <c r="K2087">
        <v>426340</v>
      </c>
      <c r="L2087">
        <v>4960</v>
      </c>
    </row>
    <row r="2088" spans="10:12" x14ac:dyDescent="0.45">
      <c r="J2088">
        <v>-7671.5290000000005</v>
      </c>
      <c r="K2088">
        <v>24045</v>
      </c>
      <c r="L2088">
        <v>2066</v>
      </c>
    </row>
    <row r="2089" spans="10:12" x14ac:dyDescent="0.45">
      <c r="J2089">
        <v>-7671.5290000000005</v>
      </c>
      <c r="K2089">
        <v>430395</v>
      </c>
      <c r="L2089">
        <v>3978</v>
      </c>
    </row>
    <row r="2090" spans="10:12" x14ac:dyDescent="0.45">
      <c r="J2090">
        <v>-7671.5290000000005</v>
      </c>
      <c r="K2090">
        <v>694918</v>
      </c>
      <c r="L2090">
        <v>1206</v>
      </c>
    </row>
    <row r="2091" spans="10:12" x14ac:dyDescent="0.45">
      <c r="J2091">
        <v>-7671.5290000000005</v>
      </c>
      <c r="K2091">
        <v>817813</v>
      </c>
      <c r="L2091">
        <v>2324</v>
      </c>
    </row>
    <row r="2092" spans="10:12" x14ac:dyDescent="0.45">
      <c r="J2092">
        <v>-7671.5290000000005</v>
      </c>
      <c r="K2092">
        <v>738142</v>
      </c>
      <c r="L2092">
        <v>1970</v>
      </c>
    </row>
    <row r="2093" spans="10:12" x14ac:dyDescent="0.45">
      <c r="J2093">
        <v>-7671.5290000000005</v>
      </c>
      <c r="K2093">
        <v>745177</v>
      </c>
      <c r="L2093">
        <v>1879</v>
      </c>
    </row>
    <row r="2094" spans="10:12" x14ac:dyDescent="0.45">
      <c r="J2094">
        <v>-7671.5290000000005</v>
      </c>
      <c r="K2094">
        <v>704798</v>
      </c>
      <c r="L2094">
        <v>530</v>
      </c>
    </row>
    <row r="2095" spans="10:12" x14ac:dyDescent="0.45">
      <c r="J2095">
        <v>-7671.5290000000005</v>
      </c>
      <c r="K2095">
        <v>600373</v>
      </c>
      <c r="L2095">
        <v>2769</v>
      </c>
    </row>
    <row r="2096" spans="10:12" x14ac:dyDescent="0.45">
      <c r="J2096">
        <v>-7671.5290000000005</v>
      </c>
      <c r="K2096">
        <v>350726</v>
      </c>
      <c r="L2096">
        <v>4038</v>
      </c>
    </row>
    <row r="2097" spans="10:12" x14ac:dyDescent="0.45">
      <c r="J2097">
        <v>-7671.5290000000005</v>
      </c>
      <c r="K2097">
        <v>332156</v>
      </c>
      <c r="L2097">
        <v>4043</v>
      </c>
    </row>
    <row r="2098" spans="10:12" x14ac:dyDescent="0.45">
      <c r="J2098">
        <v>-7671.5290000000005</v>
      </c>
      <c r="K2098">
        <v>331681</v>
      </c>
      <c r="L2098">
        <v>549</v>
      </c>
    </row>
    <row r="2099" spans="10:12" x14ac:dyDescent="0.45">
      <c r="J2099">
        <v>-7671.5290000000005</v>
      </c>
      <c r="K2099">
        <v>139043</v>
      </c>
      <c r="L2099">
        <v>3028</v>
      </c>
    </row>
    <row r="2100" spans="10:12" x14ac:dyDescent="0.45">
      <c r="J2100">
        <v>-7671.5290000000005</v>
      </c>
      <c r="K2100">
        <v>337182</v>
      </c>
      <c r="L2100">
        <v>4576</v>
      </c>
    </row>
    <row r="2101" spans="10:12" x14ac:dyDescent="0.45">
      <c r="J2101">
        <v>-7671.5290000000005</v>
      </c>
      <c r="K2101">
        <v>215534</v>
      </c>
      <c r="L2101">
        <v>2831</v>
      </c>
    </row>
    <row r="2102" spans="10:12" x14ac:dyDescent="0.45">
      <c r="J2102">
        <v>-7673.0749999999998</v>
      </c>
      <c r="K2102">
        <v>752513</v>
      </c>
      <c r="L2102">
        <v>2174</v>
      </c>
    </row>
    <row r="2103" spans="10:12" x14ac:dyDescent="0.45">
      <c r="J2103">
        <v>-7673.0749999999998</v>
      </c>
      <c r="K2103">
        <v>642438</v>
      </c>
      <c r="L2103">
        <v>4745</v>
      </c>
    </row>
    <row r="2104" spans="10:12" x14ac:dyDescent="0.45">
      <c r="J2104">
        <v>-7673.0749999999998</v>
      </c>
      <c r="K2104">
        <v>836219</v>
      </c>
      <c r="L2104">
        <v>3913</v>
      </c>
    </row>
    <row r="2105" spans="10:12" x14ac:dyDescent="0.45">
      <c r="J2105">
        <v>-7673.0749999999998</v>
      </c>
      <c r="K2105">
        <v>361131</v>
      </c>
      <c r="L2105">
        <v>2563</v>
      </c>
    </row>
    <row r="2106" spans="10:12" x14ac:dyDescent="0.45">
      <c r="J2106">
        <v>-7673.0749999999998</v>
      </c>
      <c r="K2106">
        <v>903141</v>
      </c>
      <c r="L2106">
        <v>3435</v>
      </c>
    </row>
    <row r="2107" spans="10:12" x14ac:dyDescent="0.45">
      <c r="J2107">
        <v>-7674.22</v>
      </c>
      <c r="K2107">
        <v>118958</v>
      </c>
      <c r="L2107">
        <v>994</v>
      </c>
    </row>
    <row r="2108" spans="10:12" x14ac:dyDescent="0.45">
      <c r="J2108">
        <v>-7677.1710000000003</v>
      </c>
      <c r="K2108">
        <v>927241</v>
      </c>
      <c r="L2108">
        <v>3278</v>
      </c>
    </row>
    <row r="2109" spans="10:12" x14ac:dyDescent="0.45">
      <c r="J2109">
        <v>-7677.2120000000004</v>
      </c>
      <c r="K2109">
        <v>307189</v>
      </c>
      <c r="L2109">
        <v>4086</v>
      </c>
    </row>
    <row r="2110" spans="10:12" x14ac:dyDescent="0.45">
      <c r="J2110">
        <v>-7677.2120000000004</v>
      </c>
      <c r="K2110">
        <v>505244</v>
      </c>
      <c r="L2110">
        <v>582</v>
      </c>
    </row>
    <row r="2111" spans="10:12" x14ac:dyDescent="0.45">
      <c r="J2111">
        <v>-7677.2120000000004</v>
      </c>
      <c r="K2111">
        <v>492040</v>
      </c>
      <c r="L2111">
        <v>1503</v>
      </c>
    </row>
    <row r="2112" spans="10:12" x14ac:dyDescent="0.45">
      <c r="J2112">
        <v>-7677.2120000000004</v>
      </c>
      <c r="K2112">
        <v>25316</v>
      </c>
      <c r="L2112">
        <v>4017</v>
      </c>
    </row>
    <row r="2113" spans="10:12" x14ac:dyDescent="0.45">
      <c r="J2113">
        <v>-7677.7340000000004</v>
      </c>
      <c r="K2113">
        <v>338029</v>
      </c>
      <c r="L2113">
        <v>2234</v>
      </c>
    </row>
    <row r="2114" spans="10:12" x14ac:dyDescent="0.45">
      <c r="J2114">
        <v>-7677.7340000000004</v>
      </c>
      <c r="K2114">
        <v>32106</v>
      </c>
      <c r="L2114">
        <v>2108</v>
      </c>
    </row>
    <row r="2115" spans="10:12" x14ac:dyDescent="0.45">
      <c r="J2115">
        <v>-7677.7340000000004</v>
      </c>
      <c r="K2115">
        <v>749453</v>
      </c>
      <c r="L2115">
        <v>33</v>
      </c>
    </row>
    <row r="2116" spans="10:12" x14ac:dyDescent="0.45">
      <c r="J2116">
        <v>-7677.7340000000004</v>
      </c>
      <c r="K2116">
        <v>264935</v>
      </c>
      <c r="L2116">
        <v>281</v>
      </c>
    </row>
    <row r="2117" spans="10:12" x14ac:dyDescent="0.45">
      <c r="J2117">
        <v>-7677.7340000000004</v>
      </c>
      <c r="K2117">
        <v>116136</v>
      </c>
      <c r="L2117">
        <v>1960</v>
      </c>
    </row>
    <row r="2118" spans="10:12" x14ac:dyDescent="0.45">
      <c r="J2118">
        <v>-7677.7340000000004</v>
      </c>
      <c r="K2118">
        <v>824535</v>
      </c>
      <c r="L2118">
        <v>3127</v>
      </c>
    </row>
    <row r="2119" spans="10:12" x14ac:dyDescent="0.45">
      <c r="J2119">
        <v>-7677.7340000000004</v>
      </c>
      <c r="K2119">
        <v>518561</v>
      </c>
      <c r="L2119">
        <v>1856</v>
      </c>
    </row>
    <row r="2120" spans="10:12" x14ac:dyDescent="0.45">
      <c r="J2120">
        <v>-7677.7340000000004</v>
      </c>
      <c r="K2120">
        <v>260095</v>
      </c>
      <c r="L2120">
        <v>3780</v>
      </c>
    </row>
    <row r="2121" spans="10:12" x14ac:dyDescent="0.45">
      <c r="J2121">
        <v>-7677.7340000000004</v>
      </c>
      <c r="K2121">
        <v>420067</v>
      </c>
      <c r="L2121">
        <v>3267</v>
      </c>
    </row>
    <row r="2122" spans="10:12" x14ac:dyDescent="0.45">
      <c r="J2122">
        <v>-7677.7340000000004</v>
      </c>
      <c r="K2122">
        <v>248493</v>
      </c>
      <c r="L2122">
        <v>1901</v>
      </c>
    </row>
    <row r="2123" spans="10:12" x14ac:dyDescent="0.45">
      <c r="J2123">
        <v>-7677.7340000000004</v>
      </c>
      <c r="K2123">
        <v>990598</v>
      </c>
      <c r="L2123">
        <v>3810</v>
      </c>
    </row>
    <row r="2124" spans="10:12" x14ac:dyDescent="0.45">
      <c r="J2124">
        <v>-7677.7340000000004</v>
      </c>
      <c r="K2124">
        <v>242713</v>
      </c>
      <c r="L2124">
        <v>1911</v>
      </c>
    </row>
    <row r="2125" spans="10:12" x14ac:dyDescent="0.45">
      <c r="J2125">
        <v>-7677.7340000000004</v>
      </c>
      <c r="K2125">
        <v>520865</v>
      </c>
      <c r="L2125">
        <v>763</v>
      </c>
    </row>
    <row r="2126" spans="10:12" x14ac:dyDescent="0.45">
      <c r="J2126">
        <v>-7677.7340000000004</v>
      </c>
      <c r="K2126">
        <v>92471</v>
      </c>
      <c r="L2126">
        <v>2958</v>
      </c>
    </row>
    <row r="2127" spans="10:12" x14ac:dyDescent="0.45">
      <c r="J2127">
        <v>-7677.7340000000004</v>
      </c>
      <c r="K2127">
        <v>9311</v>
      </c>
      <c r="L2127">
        <v>1597</v>
      </c>
    </row>
    <row r="2128" spans="10:12" x14ac:dyDescent="0.45">
      <c r="J2128">
        <v>-7677.7340000000004</v>
      </c>
      <c r="K2128">
        <v>979084</v>
      </c>
      <c r="L2128">
        <v>2837</v>
      </c>
    </row>
    <row r="2129" spans="10:12" x14ac:dyDescent="0.45">
      <c r="J2129">
        <v>-7677.7340000000004</v>
      </c>
      <c r="K2129">
        <v>618000</v>
      </c>
      <c r="L2129">
        <v>190</v>
      </c>
    </row>
    <row r="2130" spans="10:12" x14ac:dyDescent="0.45">
      <c r="J2130">
        <v>-7677.7340000000004</v>
      </c>
      <c r="K2130">
        <v>595759</v>
      </c>
      <c r="L2130">
        <v>997</v>
      </c>
    </row>
    <row r="2131" spans="10:12" x14ac:dyDescent="0.45">
      <c r="J2131">
        <v>-7677.7340000000004</v>
      </c>
      <c r="K2131">
        <v>558535</v>
      </c>
      <c r="L2131">
        <v>3475</v>
      </c>
    </row>
    <row r="2132" spans="10:12" x14ac:dyDescent="0.45">
      <c r="J2132">
        <v>-7677.7340000000004</v>
      </c>
      <c r="K2132">
        <v>554395</v>
      </c>
      <c r="L2132">
        <v>2195</v>
      </c>
    </row>
    <row r="2133" spans="10:12" x14ac:dyDescent="0.45">
      <c r="J2133">
        <v>-7677.7340000000004</v>
      </c>
      <c r="K2133">
        <v>125742</v>
      </c>
      <c r="L2133">
        <v>2943</v>
      </c>
    </row>
    <row r="2134" spans="10:12" x14ac:dyDescent="0.45">
      <c r="J2134">
        <v>-7677.7340000000004</v>
      </c>
      <c r="K2134">
        <v>164125</v>
      </c>
      <c r="L2134">
        <v>3042</v>
      </c>
    </row>
    <row r="2135" spans="10:12" x14ac:dyDescent="0.45">
      <c r="J2135">
        <v>-7677.7340000000004</v>
      </c>
      <c r="K2135">
        <v>637095</v>
      </c>
      <c r="L2135">
        <v>207</v>
      </c>
    </row>
    <row r="2136" spans="10:12" x14ac:dyDescent="0.45">
      <c r="J2136">
        <v>-7677.7340000000004</v>
      </c>
      <c r="K2136">
        <v>685900</v>
      </c>
      <c r="L2136">
        <v>4681</v>
      </c>
    </row>
    <row r="2137" spans="10:12" x14ac:dyDescent="0.45">
      <c r="J2137">
        <v>-7678.6369999999997</v>
      </c>
      <c r="K2137">
        <v>85352</v>
      </c>
      <c r="L2137">
        <v>2562</v>
      </c>
    </row>
    <row r="2138" spans="10:12" x14ac:dyDescent="0.45">
      <c r="J2138">
        <v>-7678.6369999999997</v>
      </c>
      <c r="K2138">
        <v>923718</v>
      </c>
      <c r="L2138">
        <v>4513</v>
      </c>
    </row>
    <row r="2139" spans="10:12" x14ac:dyDescent="0.45">
      <c r="J2139">
        <v>-7678.6369999999997</v>
      </c>
      <c r="K2139">
        <v>195104</v>
      </c>
      <c r="L2139">
        <v>3905</v>
      </c>
    </row>
    <row r="2140" spans="10:12" x14ac:dyDescent="0.45">
      <c r="J2140">
        <v>-7678.6369999999997</v>
      </c>
      <c r="K2140">
        <v>337858</v>
      </c>
      <c r="L2140">
        <v>4762</v>
      </c>
    </row>
    <row r="2141" spans="10:12" x14ac:dyDescent="0.45">
      <c r="J2141">
        <v>-7678.6369999999997</v>
      </c>
      <c r="K2141">
        <v>233596</v>
      </c>
      <c r="L2141">
        <v>2477</v>
      </c>
    </row>
    <row r="2142" spans="10:12" x14ac:dyDescent="0.45">
      <c r="J2142">
        <v>-7678.6369999999997</v>
      </c>
      <c r="K2142">
        <v>145786</v>
      </c>
      <c r="L2142">
        <v>2785</v>
      </c>
    </row>
    <row r="2143" spans="10:12" x14ac:dyDescent="0.45">
      <c r="J2143">
        <v>-7678.6369999999997</v>
      </c>
      <c r="K2143">
        <v>595190</v>
      </c>
      <c r="L2143">
        <v>1554</v>
      </c>
    </row>
    <row r="2144" spans="10:12" x14ac:dyDescent="0.45">
      <c r="J2144">
        <v>-7678.6369999999997</v>
      </c>
      <c r="K2144">
        <v>908674</v>
      </c>
      <c r="L2144">
        <v>1748</v>
      </c>
    </row>
    <row r="2145" spans="10:12" x14ac:dyDescent="0.45">
      <c r="J2145">
        <v>-7678.6369999999997</v>
      </c>
      <c r="K2145">
        <v>753644</v>
      </c>
      <c r="L2145">
        <v>2437</v>
      </c>
    </row>
    <row r="2146" spans="10:12" x14ac:dyDescent="0.45">
      <c r="J2146">
        <v>-7678.6369999999997</v>
      </c>
      <c r="K2146">
        <v>85860</v>
      </c>
      <c r="L2146">
        <v>4371</v>
      </c>
    </row>
    <row r="2147" spans="10:12" x14ac:dyDescent="0.45">
      <c r="J2147">
        <v>-7678.6369999999997</v>
      </c>
      <c r="K2147">
        <v>874211</v>
      </c>
      <c r="L2147">
        <v>4171</v>
      </c>
    </row>
    <row r="2148" spans="10:12" x14ac:dyDescent="0.45">
      <c r="J2148">
        <v>-7683.6149999999998</v>
      </c>
      <c r="K2148">
        <v>851553</v>
      </c>
      <c r="L2148">
        <v>3675</v>
      </c>
    </row>
    <row r="2149" spans="10:12" x14ac:dyDescent="0.45">
      <c r="J2149">
        <v>-7683.6149999999998</v>
      </c>
      <c r="K2149">
        <v>445692</v>
      </c>
      <c r="L2149">
        <v>2796</v>
      </c>
    </row>
    <row r="2150" spans="10:12" x14ac:dyDescent="0.45">
      <c r="J2150">
        <v>-7683.6149999999998</v>
      </c>
      <c r="K2150">
        <v>946538</v>
      </c>
      <c r="L2150">
        <v>4039</v>
      </c>
    </row>
    <row r="2151" spans="10:12" x14ac:dyDescent="0.45">
      <c r="J2151">
        <v>-7683.6149999999998</v>
      </c>
      <c r="K2151">
        <v>34654</v>
      </c>
      <c r="L2151">
        <v>4311</v>
      </c>
    </row>
    <row r="2152" spans="10:12" x14ac:dyDescent="0.45">
      <c r="J2152">
        <v>-7683.6149999999998</v>
      </c>
      <c r="K2152">
        <v>163853</v>
      </c>
      <c r="L2152">
        <v>4877</v>
      </c>
    </row>
    <row r="2153" spans="10:12" x14ac:dyDescent="0.45">
      <c r="J2153">
        <v>-7683.6149999999998</v>
      </c>
      <c r="K2153">
        <v>778338</v>
      </c>
      <c r="L2153">
        <v>1401</v>
      </c>
    </row>
    <row r="2154" spans="10:12" x14ac:dyDescent="0.45">
      <c r="J2154">
        <v>-7683.6149999999998</v>
      </c>
      <c r="K2154">
        <v>970689</v>
      </c>
      <c r="L2154">
        <v>266</v>
      </c>
    </row>
    <row r="2155" spans="10:12" x14ac:dyDescent="0.45">
      <c r="J2155">
        <v>-7683.6149999999998</v>
      </c>
      <c r="K2155">
        <v>708042</v>
      </c>
      <c r="L2155">
        <v>1444</v>
      </c>
    </row>
    <row r="2156" spans="10:12" x14ac:dyDescent="0.45">
      <c r="J2156">
        <v>-7683.6149999999998</v>
      </c>
      <c r="K2156">
        <v>830367</v>
      </c>
      <c r="L2156">
        <v>1351</v>
      </c>
    </row>
    <row r="2157" spans="10:12" x14ac:dyDescent="0.45">
      <c r="J2157">
        <v>-7683.6149999999998</v>
      </c>
      <c r="K2157">
        <v>879118</v>
      </c>
      <c r="L2157">
        <v>2519</v>
      </c>
    </row>
    <row r="2158" spans="10:12" x14ac:dyDescent="0.45">
      <c r="J2158">
        <v>-7683.6149999999998</v>
      </c>
      <c r="K2158">
        <v>657909</v>
      </c>
      <c r="L2158">
        <v>2912</v>
      </c>
    </row>
    <row r="2159" spans="10:12" x14ac:dyDescent="0.45">
      <c r="J2159">
        <v>-7684.1030000000001</v>
      </c>
      <c r="K2159">
        <v>584751</v>
      </c>
      <c r="L2159">
        <v>4113</v>
      </c>
    </row>
    <row r="2160" spans="10:12" x14ac:dyDescent="0.45">
      <c r="J2160">
        <v>-7684.1030000000001</v>
      </c>
      <c r="K2160">
        <v>332331</v>
      </c>
      <c r="L2160">
        <v>1913</v>
      </c>
    </row>
    <row r="2161" spans="10:12" x14ac:dyDescent="0.45">
      <c r="J2161">
        <v>-7686.6019999999999</v>
      </c>
      <c r="K2161">
        <v>460630</v>
      </c>
      <c r="L2161">
        <v>3542</v>
      </c>
    </row>
    <row r="2162" spans="10:12" x14ac:dyDescent="0.45">
      <c r="J2162">
        <v>-7686.6019999999999</v>
      </c>
      <c r="K2162">
        <v>172913</v>
      </c>
      <c r="L2162">
        <v>557</v>
      </c>
    </row>
    <row r="2163" spans="10:12" x14ac:dyDescent="0.45">
      <c r="J2163">
        <v>-7686.6019999999999</v>
      </c>
      <c r="K2163">
        <v>172913</v>
      </c>
      <c r="L2163">
        <v>4984</v>
      </c>
    </row>
    <row r="2164" spans="10:12" x14ac:dyDescent="0.45">
      <c r="J2164">
        <v>-7686.6019999999999</v>
      </c>
      <c r="K2164">
        <v>188660</v>
      </c>
      <c r="L2164">
        <v>4449</v>
      </c>
    </row>
    <row r="2165" spans="10:12" x14ac:dyDescent="0.45">
      <c r="J2165">
        <v>-7686.6019999999999</v>
      </c>
      <c r="K2165">
        <v>146772</v>
      </c>
      <c r="L2165">
        <v>2233</v>
      </c>
    </row>
    <row r="2166" spans="10:12" x14ac:dyDescent="0.45">
      <c r="J2166">
        <v>-7687.4620000000004</v>
      </c>
      <c r="K2166">
        <v>70157</v>
      </c>
      <c r="L2166">
        <v>1858</v>
      </c>
    </row>
    <row r="2167" spans="10:12" x14ac:dyDescent="0.45">
      <c r="J2167">
        <v>-7687.4620000000004</v>
      </c>
      <c r="K2167">
        <v>262218</v>
      </c>
      <c r="L2167">
        <v>4755</v>
      </c>
    </row>
    <row r="2168" spans="10:12" x14ac:dyDescent="0.45">
      <c r="J2168">
        <v>-7687.4620000000004</v>
      </c>
      <c r="K2168">
        <v>286102</v>
      </c>
      <c r="L2168">
        <v>2050</v>
      </c>
    </row>
    <row r="2169" spans="10:12" x14ac:dyDescent="0.45">
      <c r="J2169">
        <v>-7687.4620000000004</v>
      </c>
      <c r="K2169">
        <v>599729</v>
      </c>
      <c r="L2169">
        <v>658</v>
      </c>
    </row>
    <row r="2170" spans="10:12" x14ac:dyDescent="0.45">
      <c r="J2170">
        <v>-7687.4620000000004</v>
      </c>
      <c r="K2170">
        <v>619539</v>
      </c>
      <c r="L2170">
        <v>2199</v>
      </c>
    </row>
    <row r="2171" spans="10:12" x14ac:dyDescent="0.45">
      <c r="J2171">
        <v>-7687.4620000000004</v>
      </c>
      <c r="K2171">
        <v>655691</v>
      </c>
      <c r="L2171">
        <v>4340</v>
      </c>
    </row>
    <row r="2172" spans="10:12" x14ac:dyDescent="0.45">
      <c r="J2172">
        <v>-7688.8459999999995</v>
      </c>
      <c r="K2172">
        <v>519357</v>
      </c>
      <c r="L2172">
        <v>559</v>
      </c>
    </row>
    <row r="2173" spans="10:12" x14ac:dyDescent="0.45">
      <c r="J2173">
        <v>-7690.0510000000004</v>
      </c>
      <c r="K2173">
        <v>69526</v>
      </c>
      <c r="L2173">
        <v>3599</v>
      </c>
    </row>
    <row r="2174" spans="10:12" x14ac:dyDescent="0.45">
      <c r="J2174">
        <v>-7690.0510000000004</v>
      </c>
      <c r="K2174">
        <v>630121</v>
      </c>
      <c r="L2174">
        <v>3187</v>
      </c>
    </row>
    <row r="2175" spans="10:12" x14ac:dyDescent="0.45">
      <c r="J2175">
        <v>-7690.0510000000004</v>
      </c>
      <c r="K2175">
        <v>314084</v>
      </c>
      <c r="L2175">
        <v>81</v>
      </c>
    </row>
    <row r="2176" spans="10:12" x14ac:dyDescent="0.45">
      <c r="J2176">
        <v>-7690.0510000000004</v>
      </c>
      <c r="K2176">
        <v>965994</v>
      </c>
      <c r="L2176">
        <v>396</v>
      </c>
    </row>
    <row r="2177" spans="10:12" x14ac:dyDescent="0.45">
      <c r="J2177">
        <v>-7690.0510000000004</v>
      </c>
      <c r="K2177">
        <v>250872</v>
      </c>
      <c r="L2177">
        <v>2380</v>
      </c>
    </row>
    <row r="2178" spans="10:12" x14ac:dyDescent="0.45">
      <c r="J2178">
        <v>-7690.0510000000004</v>
      </c>
      <c r="K2178">
        <v>262076</v>
      </c>
      <c r="L2178">
        <v>2015</v>
      </c>
    </row>
    <row r="2179" spans="10:12" x14ac:dyDescent="0.45">
      <c r="J2179">
        <v>-7691.6139999999996</v>
      </c>
      <c r="K2179">
        <v>652015</v>
      </c>
      <c r="L2179">
        <v>2883</v>
      </c>
    </row>
    <row r="2180" spans="10:12" x14ac:dyDescent="0.45">
      <c r="J2180">
        <v>-7691.6139999999996</v>
      </c>
      <c r="K2180">
        <v>443917</v>
      </c>
      <c r="L2180">
        <v>60</v>
      </c>
    </row>
    <row r="2181" spans="10:12" x14ac:dyDescent="0.45">
      <c r="J2181">
        <v>-7691.6139999999996</v>
      </c>
      <c r="K2181">
        <v>879338</v>
      </c>
      <c r="L2181">
        <v>309</v>
      </c>
    </row>
    <row r="2182" spans="10:12" x14ac:dyDescent="0.45">
      <c r="J2182">
        <v>-7691.6139999999996</v>
      </c>
      <c r="K2182">
        <v>273294</v>
      </c>
      <c r="L2182">
        <v>3757</v>
      </c>
    </row>
    <row r="2183" spans="10:12" x14ac:dyDescent="0.45">
      <c r="J2183">
        <v>-7691.6139999999996</v>
      </c>
      <c r="K2183">
        <v>913726</v>
      </c>
      <c r="L2183">
        <v>3668</v>
      </c>
    </row>
    <row r="2184" spans="10:12" x14ac:dyDescent="0.45">
      <c r="J2184">
        <v>-7694.59</v>
      </c>
      <c r="K2184">
        <v>335485</v>
      </c>
      <c r="L2184">
        <v>496</v>
      </c>
    </row>
    <row r="2185" spans="10:12" x14ac:dyDescent="0.45">
      <c r="J2185">
        <v>-7695.5929999999998</v>
      </c>
      <c r="K2185">
        <v>700298</v>
      </c>
      <c r="L2185">
        <v>1555</v>
      </c>
    </row>
    <row r="2186" spans="10:12" x14ac:dyDescent="0.45">
      <c r="J2186">
        <v>-7695.5929999999998</v>
      </c>
      <c r="K2186">
        <v>48713</v>
      </c>
      <c r="L2186">
        <v>1880</v>
      </c>
    </row>
    <row r="2187" spans="10:12" x14ac:dyDescent="0.45">
      <c r="J2187">
        <v>-7695.5929999999998</v>
      </c>
      <c r="K2187">
        <v>857751</v>
      </c>
      <c r="L2187">
        <v>3415</v>
      </c>
    </row>
    <row r="2188" spans="10:12" x14ac:dyDescent="0.45">
      <c r="J2188">
        <v>-7695.5929999999998</v>
      </c>
      <c r="K2188">
        <v>421653</v>
      </c>
      <c r="L2188">
        <v>2922</v>
      </c>
    </row>
    <row r="2189" spans="10:12" x14ac:dyDescent="0.45">
      <c r="J2189">
        <v>-7695.5929999999998</v>
      </c>
      <c r="K2189">
        <v>38165</v>
      </c>
      <c r="L2189">
        <v>2716</v>
      </c>
    </row>
    <row r="2190" spans="10:12" x14ac:dyDescent="0.45">
      <c r="J2190">
        <v>-7695.5929999999998</v>
      </c>
      <c r="K2190">
        <v>156465</v>
      </c>
      <c r="L2190">
        <v>3495</v>
      </c>
    </row>
    <row r="2191" spans="10:12" x14ac:dyDescent="0.45">
      <c r="J2191">
        <v>-7695.9</v>
      </c>
      <c r="K2191">
        <v>68850</v>
      </c>
      <c r="L2191">
        <v>462</v>
      </c>
    </row>
    <row r="2192" spans="10:12" x14ac:dyDescent="0.45">
      <c r="J2192">
        <v>-7695.9</v>
      </c>
      <c r="K2192">
        <v>887676</v>
      </c>
      <c r="L2192">
        <v>22</v>
      </c>
    </row>
    <row r="2193" spans="10:12" x14ac:dyDescent="0.45">
      <c r="J2193">
        <v>-7695.9</v>
      </c>
      <c r="K2193">
        <v>546118</v>
      </c>
      <c r="L2193">
        <v>2030</v>
      </c>
    </row>
    <row r="2194" spans="10:12" x14ac:dyDescent="0.45">
      <c r="J2194">
        <v>-7695.9</v>
      </c>
      <c r="K2194">
        <v>972349</v>
      </c>
      <c r="L2194">
        <v>3700</v>
      </c>
    </row>
    <row r="2195" spans="10:12" x14ac:dyDescent="0.45">
      <c r="J2195">
        <v>-7695.9</v>
      </c>
      <c r="K2195">
        <v>501017</v>
      </c>
      <c r="L2195">
        <v>1904</v>
      </c>
    </row>
    <row r="2196" spans="10:12" x14ac:dyDescent="0.45">
      <c r="J2196">
        <v>-7695.9</v>
      </c>
      <c r="K2196">
        <v>797955</v>
      </c>
      <c r="L2196">
        <v>1161</v>
      </c>
    </row>
    <row r="2197" spans="10:12" x14ac:dyDescent="0.45">
      <c r="J2197">
        <v>-7695.9</v>
      </c>
      <c r="K2197">
        <v>755386</v>
      </c>
      <c r="L2197">
        <v>3214</v>
      </c>
    </row>
    <row r="2198" spans="10:12" x14ac:dyDescent="0.45">
      <c r="J2198">
        <v>-7695.9</v>
      </c>
      <c r="K2198">
        <v>104836</v>
      </c>
      <c r="L2198">
        <v>2659</v>
      </c>
    </row>
    <row r="2199" spans="10:12" x14ac:dyDescent="0.45">
      <c r="J2199">
        <v>-7695.9</v>
      </c>
      <c r="K2199">
        <v>140442</v>
      </c>
      <c r="L2199">
        <v>500</v>
      </c>
    </row>
    <row r="2200" spans="10:12" x14ac:dyDescent="0.45">
      <c r="J2200">
        <v>-7695.9</v>
      </c>
      <c r="K2200">
        <v>823410</v>
      </c>
      <c r="L2200">
        <v>1578</v>
      </c>
    </row>
    <row r="2201" spans="10:12" x14ac:dyDescent="0.45">
      <c r="J2201">
        <v>-7695.9</v>
      </c>
      <c r="K2201">
        <v>711441</v>
      </c>
      <c r="L2201">
        <v>4527</v>
      </c>
    </row>
    <row r="2202" spans="10:12" x14ac:dyDescent="0.45">
      <c r="J2202">
        <v>-7695.9</v>
      </c>
      <c r="K2202">
        <v>588848</v>
      </c>
      <c r="L2202">
        <v>3965</v>
      </c>
    </row>
    <row r="2203" spans="10:12" x14ac:dyDescent="0.45">
      <c r="J2203">
        <v>-7695.9</v>
      </c>
      <c r="K2203">
        <v>917184</v>
      </c>
      <c r="L2203">
        <v>1337</v>
      </c>
    </row>
    <row r="2204" spans="10:12" x14ac:dyDescent="0.45">
      <c r="J2204">
        <v>-7697.0529999999999</v>
      </c>
      <c r="K2204">
        <v>752148</v>
      </c>
      <c r="L2204">
        <v>822</v>
      </c>
    </row>
    <row r="2205" spans="10:12" x14ac:dyDescent="0.45">
      <c r="J2205">
        <v>-7697.0529999999999</v>
      </c>
      <c r="K2205">
        <v>807534</v>
      </c>
      <c r="L2205">
        <v>850</v>
      </c>
    </row>
    <row r="2206" spans="10:12" x14ac:dyDescent="0.45">
      <c r="J2206">
        <v>-7697.0529999999999</v>
      </c>
      <c r="K2206">
        <v>914462</v>
      </c>
      <c r="L2206">
        <v>3094</v>
      </c>
    </row>
    <row r="2207" spans="10:12" x14ac:dyDescent="0.45">
      <c r="J2207">
        <v>-7697.0529999999999</v>
      </c>
      <c r="K2207">
        <v>155509</v>
      </c>
      <c r="L2207">
        <v>4655</v>
      </c>
    </row>
    <row r="2208" spans="10:12" x14ac:dyDescent="0.45">
      <c r="J2208">
        <v>-7697.0529999999999</v>
      </c>
      <c r="K2208">
        <v>189496</v>
      </c>
      <c r="L2208">
        <v>2572</v>
      </c>
    </row>
    <row r="2209" spans="10:12" x14ac:dyDescent="0.45">
      <c r="J2209">
        <v>-7697.0529999999999</v>
      </c>
      <c r="K2209">
        <v>487372</v>
      </c>
      <c r="L2209">
        <v>4647</v>
      </c>
    </row>
    <row r="2210" spans="10:12" x14ac:dyDescent="0.45">
      <c r="J2210">
        <v>-7697.0529999999999</v>
      </c>
      <c r="K2210">
        <v>988290</v>
      </c>
      <c r="L2210">
        <v>1938</v>
      </c>
    </row>
    <row r="2211" spans="10:12" x14ac:dyDescent="0.45">
      <c r="J2211">
        <v>-7697.0529999999999</v>
      </c>
      <c r="K2211">
        <v>340147</v>
      </c>
      <c r="L2211">
        <v>1891</v>
      </c>
    </row>
    <row r="2212" spans="10:12" x14ac:dyDescent="0.45">
      <c r="J2212">
        <v>-7697.0529999999999</v>
      </c>
      <c r="K2212">
        <v>350074</v>
      </c>
      <c r="L2212">
        <v>2220</v>
      </c>
    </row>
    <row r="2213" spans="10:12" x14ac:dyDescent="0.45">
      <c r="J2213">
        <v>-7697.0529999999999</v>
      </c>
      <c r="K2213">
        <v>871851</v>
      </c>
      <c r="L2213">
        <v>257</v>
      </c>
    </row>
    <row r="2214" spans="10:12" x14ac:dyDescent="0.45">
      <c r="J2214">
        <v>-7697.0529999999999</v>
      </c>
      <c r="K2214">
        <v>739214</v>
      </c>
      <c r="L2214">
        <v>807</v>
      </c>
    </row>
    <row r="2215" spans="10:12" x14ac:dyDescent="0.45">
      <c r="J2215">
        <v>-7697.0529999999999</v>
      </c>
      <c r="K2215">
        <v>78862</v>
      </c>
      <c r="L2215">
        <v>529</v>
      </c>
    </row>
    <row r="2216" spans="10:12" x14ac:dyDescent="0.45">
      <c r="J2216">
        <v>-7698.8590000000004</v>
      </c>
      <c r="K2216">
        <v>576596</v>
      </c>
      <c r="L2216">
        <v>99</v>
      </c>
    </row>
    <row r="2217" spans="10:12" x14ac:dyDescent="0.45">
      <c r="J2217">
        <v>-7698.8590000000004</v>
      </c>
      <c r="K2217">
        <v>877180</v>
      </c>
      <c r="L2217">
        <v>2604</v>
      </c>
    </row>
    <row r="2218" spans="10:12" x14ac:dyDescent="0.45">
      <c r="J2218">
        <v>-7698.8590000000004</v>
      </c>
      <c r="K2218">
        <v>925741</v>
      </c>
      <c r="L2218">
        <v>1567</v>
      </c>
    </row>
    <row r="2219" spans="10:12" x14ac:dyDescent="0.45">
      <c r="J2219">
        <v>-7698.8590000000004</v>
      </c>
      <c r="K2219">
        <v>79785</v>
      </c>
      <c r="L2219">
        <v>2511</v>
      </c>
    </row>
    <row r="2220" spans="10:12" x14ac:dyDescent="0.45">
      <c r="J2220">
        <v>-7698.8590000000004</v>
      </c>
      <c r="K2220">
        <v>530291</v>
      </c>
      <c r="L2220">
        <v>2488</v>
      </c>
    </row>
    <row r="2221" spans="10:12" x14ac:dyDescent="0.45">
      <c r="J2221">
        <v>-7700.5940000000001</v>
      </c>
      <c r="K2221">
        <v>564258</v>
      </c>
      <c r="L2221">
        <v>2653</v>
      </c>
    </row>
    <row r="2222" spans="10:12" x14ac:dyDescent="0.45">
      <c r="J2222">
        <v>-7701.1670000000004</v>
      </c>
      <c r="K2222">
        <v>380941</v>
      </c>
      <c r="L2222">
        <v>2968</v>
      </c>
    </row>
    <row r="2223" spans="10:12" x14ac:dyDescent="0.45">
      <c r="J2223">
        <v>-7701.1670000000004</v>
      </c>
      <c r="K2223">
        <v>655497</v>
      </c>
      <c r="L2223">
        <v>376</v>
      </c>
    </row>
    <row r="2224" spans="10:12" x14ac:dyDescent="0.45">
      <c r="J2224">
        <v>-7704.5940000000001</v>
      </c>
      <c r="K2224">
        <v>170194</v>
      </c>
      <c r="L2224">
        <v>1653</v>
      </c>
    </row>
    <row r="2225" spans="10:12" x14ac:dyDescent="0.45">
      <c r="J2225">
        <v>-7705.6019999999999</v>
      </c>
      <c r="K2225">
        <v>65651</v>
      </c>
      <c r="L2225">
        <v>214</v>
      </c>
    </row>
    <row r="2226" spans="10:12" x14ac:dyDescent="0.45">
      <c r="J2226">
        <v>-7705.6019999999999</v>
      </c>
      <c r="K2226">
        <v>566399</v>
      </c>
      <c r="L2226">
        <v>1877</v>
      </c>
    </row>
    <row r="2227" spans="10:12" x14ac:dyDescent="0.45">
      <c r="J2227">
        <v>-7705.6019999999999</v>
      </c>
      <c r="K2227">
        <v>793768</v>
      </c>
      <c r="L2227">
        <v>3129</v>
      </c>
    </row>
    <row r="2228" spans="10:12" x14ac:dyDescent="0.45">
      <c r="J2228">
        <v>-7705.6019999999999</v>
      </c>
      <c r="K2228">
        <v>105912</v>
      </c>
      <c r="L2228">
        <v>3363</v>
      </c>
    </row>
    <row r="2229" spans="10:12" x14ac:dyDescent="0.45">
      <c r="J2229">
        <v>-7705.6019999999999</v>
      </c>
      <c r="K2229">
        <v>252949</v>
      </c>
      <c r="L2229">
        <v>487</v>
      </c>
    </row>
    <row r="2230" spans="10:12" x14ac:dyDescent="0.45">
      <c r="J2230">
        <v>-7705.6019999999999</v>
      </c>
      <c r="K2230">
        <v>442512</v>
      </c>
      <c r="L2230">
        <v>2468</v>
      </c>
    </row>
    <row r="2231" spans="10:12" x14ac:dyDescent="0.45">
      <c r="J2231">
        <v>-7706.7960000000003</v>
      </c>
      <c r="K2231">
        <v>11984</v>
      </c>
      <c r="L2231">
        <v>934</v>
      </c>
    </row>
    <row r="2232" spans="10:12" x14ac:dyDescent="0.45">
      <c r="J2232">
        <v>-7706.7960000000003</v>
      </c>
      <c r="K2232">
        <v>507154</v>
      </c>
      <c r="L2232">
        <v>387</v>
      </c>
    </row>
    <row r="2233" spans="10:12" x14ac:dyDescent="0.45">
      <c r="J2233">
        <v>-7706.7960000000003</v>
      </c>
      <c r="K2233">
        <v>92764</v>
      </c>
      <c r="L2233">
        <v>2064</v>
      </c>
    </row>
    <row r="2234" spans="10:12" x14ac:dyDescent="0.45">
      <c r="J2234">
        <v>-7706.7960000000003</v>
      </c>
      <c r="K2234">
        <v>975082</v>
      </c>
      <c r="L2234">
        <v>2079</v>
      </c>
    </row>
    <row r="2235" spans="10:12" x14ac:dyDescent="0.45">
      <c r="J2235">
        <v>-7706.7960000000003</v>
      </c>
      <c r="K2235">
        <v>282824</v>
      </c>
      <c r="L2235">
        <v>4352</v>
      </c>
    </row>
    <row r="2236" spans="10:12" x14ac:dyDescent="0.45">
      <c r="J2236">
        <v>-7707.1729999999998</v>
      </c>
      <c r="K2236">
        <v>784282</v>
      </c>
      <c r="L2236">
        <v>2479</v>
      </c>
    </row>
    <row r="2237" spans="10:12" x14ac:dyDescent="0.45">
      <c r="J2237">
        <v>-7707.1729999999998</v>
      </c>
      <c r="K2237">
        <v>937225</v>
      </c>
      <c r="L2237">
        <v>394</v>
      </c>
    </row>
    <row r="2238" spans="10:12" x14ac:dyDescent="0.45">
      <c r="J2238">
        <v>-7707.8379999999997</v>
      </c>
      <c r="K2238">
        <v>19374</v>
      </c>
      <c r="L2238">
        <v>2062</v>
      </c>
    </row>
    <row r="2239" spans="10:12" x14ac:dyDescent="0.45">
      <c r="J2239">
        <v>-7707.8379999999997</v>
      </c>
      <c r="K2239">
        <v>674786</v>
      </c>
      <c r="L2239">
        <v>1496</v>
      </c>
    </row>
    <row r="2240" spans="10:12" x14ac:dyDescent="0.45">
      <c r="J2240">
        <v>-7707.8379999999997</v>
      </c>
      <c r="K2240">
        <v>711233</v>
      </c>
      <c r="L2240">
        <v>3782</v>
      </c>
    </row>
    <row r="2241" spans="10:12" x14ac:dyDescent="0.45">
      <c r="J2241">
        <v>-7708</v>
      </c>
      <c r="K2241">
        <v>697866</v>
      </c>
      <c r="L2241">
        <v>1018</v>
      </c>
    </row>
    <row r="2242" spans="10:12" x14ac:dyDescent="0.45">
      <c r="J2242">
        <v>-7708</v>
      </c>
      <c r="K2242">
        <v>241197</v>
      </c>
      <c r="L2242">
        <v>747</v>
      </c>
    </row>
    <row r="2243" spans="10:12" x14ac:dyDescent="0.45">
      <c r="J2243">
        <v>-7708</v>
      </c>
      <c r="K2243">
        <v>197701</v>
      </c>
      <c r="L2243">
        <v>1770</v>
      </c>
    </row>
    <row r="2244" spans="10:12" x14ac:dyDescent="0.45">
      <c r="J2244">
        <v>-7710.73</v>
      </c>
      <c r="K2244">
        <v>858002</v>
      </c>
      <c r="L2244">
        <v>1644</v>
      </c>
    </row>
    <row r="2245" spans="10:12" x14ac:dyDescent="0.45">
      <c r="J2245">
        <v>-7710.73</v>
      </c>
      <c r="K2245">
        <v>7033</v>
      </c>
      <c r="L2245">
        <v>2329</v>
      </c>
    </row>
    <row r="2246" spans="10:12" x14ac:dyDescent="0.45">
      <c r="J2246">
        <v>-7710.73</v>
      </c>
      <c r="K2246">
        <v>768687</v>
      </c>
      <c r="L2246">
        <v>1953</v>
      </c>
    </row>
    <row r="2247" spans="10:12" x14ac:dyDescent="0.45">
      <c r="J2247">
        <v>-7710.9830000000002</v>
      </c>
      <c r="K2247">
        <v>140864</v>
      </c>
      <c r="L2247">
        <v>1776</v>
      </c>
    </row>
    <row r="2248" spans="10:12" x14ac:dyDescent="0.45">
      <c r="J2248">
        <v>-7710.9830000000002</v>
      </c>
      <c r="K2248">
        <v>394609</v>
      </c>
      <c r="L2248">
        <v>1366</v>
      </c>
    </row>
    <row r="2249" spans="10:12" x14ac:dyDescent="0.45">
      <c r="J2249">
        <v>-7710.9830000000002</v>
      </c>
      <c r="K2249">
        <v>578694</v>
      </c>
      <c r="L2249">
        <v>1608</v>
      </c>
    </row>
    <row r="2250" spans="10:12" x14ac:dyDescent="0.45">
      <c r="J2250">
        <v>-7710.9830000000002</v>
      </c>
      <c r="K2250">
        <v>123102</v>
      </c>
      <c r="L2250">
        <v>1302</v>
      </c>
    </row>
    <row r="2251" spans="10:12" x14ac:dyDescent="0.45">
      <c r="J2251">
        <v>-7710.9830000000002</v>
      </c>
      <c r="K2251">
        <v>543202</v>
      </c>
      <c r="L2251">
        <v>2009</v>
      </c>
    </row>
    <row r="2252" spans="10:12" x14ac:dyDescent="0.45">
      <c r="J2252">
        <v>-7710.9830000000002</v>
      </c>
      <c r="K2252">
        <v>178031</v>
      </c>
      <c r="L2252">
        <v>720</v>
      </c>
    </row>
    <row r="2253" spans="10:12" x14ac:dyDescent="0.45">
      <c r="J2253">
        <v>-7710.9830000000002</v>
      </c>
      <c r="K2253">
        <v>502203</v>
      </c>
      <c r="L2253">
        <v>1322</v>
      </c>
    </row>
    <row r="2254" spans="10:12" x14ac:dyDescent="0.45">
      <c r="J2254">
        <v>-7710.9830000000002</v>
      </c>
      <c r="K2254">
        <v>807926</v>
      </c>
      <c r="L2254">
        <v>2090</v>
      </c>
    </row>
    <row r="2255" spans="10:12" x14ac:dyDescent="0.45">
      <c r="J2255">
        <v>-7710.9830000000002</v>
      </c>
      <c r="K2255">
        <v>345870</v>
      </c>
      <c r="L2255">
        <v>2285</v>
      </c>
    </row>
    <row r="2256" spans="10:12" x14ac:dyDescent="0.45">
      <c r="J2256">
        <v>-7710.9830000000002</v>
      </c>
      <c r="K2256">
        <v>654377</v>
      </c>
      <c r="L2256">
        <v>1684</v>
      </c>
    </row>
    <row r="2257" spans="10:12" x14ac:dyDescent="0.45">
      <c r="J2257">
        <v>-7710.9830000000002</v>
      </c>
      <c r="K2257">
        <v>529627</v>
      </c>
      <c r="L2257">
        <v>1542</v>
      </c>
    </row>
    <row r="2258" spans="10:12" x14ac:dyDescent="0.45">
      <c r="J2258">
        <v>-7710.9830000000002</v>
      </c>
      <c r="K2258">
        <v>880232</v>
      </c>
      <c r="L2258">
        <v>2100</v>
      </c>
    </row>
    <row r="2259" spans="10:12" x14ac:dyDescent="0.45">
      <c r="J2259">
        <v>-7710.9830000000002</v>
      </c>
      <c r="K2259">
        <v>987174</v>
      </c>
      <c r="L2259">
        <v>1689</v>
      </c>
    </row>
    <row r="2260" spans="10:12" x14ac:dyDescent="0.45">
      <c r="J2260">
        <v>-7710.9830000000002</v>
      </c>
      <c r="K2260">
        <v>173683</v>
      </c>
      <c r="L2260">
        <v>1833</v>
      </c>
    </row>
    <row r="2261" spans="10:12" x14ac:dyDescent="0.45">
      <c r="J2261">
        <v>-7710.9830000000002</v>
      </c>
      <c r="K2261">
        <v>159259</v>
      </c>
      <c r="L2261">
        <v>1665</v>
      </c>
    </row>
    <row r="2262" spans="10:12" x14ac:dyDescent="0.45">
      <c r="J2262">
        <v>-7710.9830000000002</v>
      </c>
      <c r="K2262">
        <v>385042</v>
      </c>
      <c r="L2262">
        <v>2101</v>
      </c>
    </row>
    <row r="2263" spans="10:12" x14ac:dyDescent="0.45">
      <c r="J2263">
        <v>-7710.9830000000002</v>
      </c>
      <c r="K2263">
        <v>143337</v>
      </c>
      <c r="L2263">
        <v>2029</v>
      </c>
    </row>
    <row r="2264" spans="10:12" x14ac:dyDescent="0.45">
      <c r="J2264">
        <v>-7710.9830000000002</v>
      </c>
      <c r="K2264">
        <v>732971</v>
      </c>
      <c r="L2264">
        <v>1447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55"/>
  <sheetViews>
    <sheetView topLeftCell="A52" zoomScale="95" zoomScaleNormal="110" workbookViewId="0">
      <selection activeCell="L14" sqref="L14"/>
    </sheetView>
  </sheetViews>
  <sheetFormatPr defaultRowHeight="14.25" x14ac:dyDescent="0.45"/>
  <cols>
    <col min="1" max="1" width="13.73046875" customWidth="1"/>
    <col min="2" max="11" width="9.1328125" bestFit="1" customWidth="1"/>
    <col min="12" max="12" width="12.86328125" style="4" bestFit="1" customWidth="1"/>
    <col min="13" max="13" width="12.19921875" bestFit="1" customWidth="1"/>
  </cols>
  <sheetData>
    <row r="1" spans="1:15" ht="21" x14ac:dyDescent="0.65">
      <c r="A1" s="188"/>
      <c r="B1" s="188" t="s">
        <v>1</v>
      </c>
      <c r="C1" s="188"/>
      <c r="D1" s="188" t="s">
        <v>2</v>
      </c>
      <c r="E1" s="188"/>
      <c r="F1" s="188"/>
      <c r="G1" s="188"/>
      <c r="H1" s="188"/>
      <c r="I1" s="188"/>
      <c r="J1" s="188"/>
      <c r="K1" s="188"/>
      <c r="L1" s="189"/>
      <c r="M1" s="188"/>
      <c r="N1" s="188"/>
      <c r="O1" s="188"/>
    </row>
    <row r="2" spans="1:15" ht="26.1" customHeight="1" x14ac:dyDescent="0.65">
      <c r="A2" s="188"/>
      <c r="B2" s="190">
        <v>1162</v>
      </c>
      <c r="C2" s="188"/>
      <c r="D2" s="191"/>
      <c r="E2" s="188"/>
      <c r="F2" s="192" t="s">
        <v>20</v>
      </c>
      <c r="G2" s="192"/>
      <c r="H2" s="193" t="s">
        <v>18</v>
      </c>
      <c r="I2" s="193"/>
      <c r="J2" s="194" t="s">
        <v>19</v>
      </c>
      <c r="K2" s="194"/>
      <c r="L2" s="189"/>
      <c r="M2" s="188"/>
      <c r="N2" s="188"/>
      <c r="O2" s="188"/>
    </row>
    <row r="3" spans="1:15" ht="21" x14ac:dyDescent="0.65">
      <c r="A3" s="188"/>
      <c r="B3" s="188" t="s">
        <v>3</v>
      </c>
      <c r="C3" s="188" t="s">
        <v>17</v>
      </c>
      <c r="D3" s="188" t="s">
        <v>4</v>
      </c>
      <c r="E3" s="188"/>
      <c r="F3" s="188" t="s">
        <v>7</v>
      </c>
      <c r="G3" s="188" t="s">
        <v>5</v>
      </c>
      <c r="H3" s="188" t="s">
        <v>7</v>
      </c>
      <c r="I3" s="188" t="s">
        <v>5</v>
      </c>
      <c r="J3" s="188" t="s">
        <v>7</v>
      </c>
      <c r="K3" s="188" t="s">
        <v>5</v>
      </c>
      <c r="L3" s="189" t="s">
        <v>6</v>
      </c>
      <c r="M3" s="188" t="s">
        <v>8</v>
      </c>
      <c r="N3" s="188" t="s">
        <v>73</v>
      </c>
      <c r="O3" s="188" t="s">
        <v>74</v>
      </c>
    </row>
    <row r="4" spans="1:15" ht="21" x14ac:dyDescent="0.65">
      <c r="A4" s="195" t="s">
        <v>123</v>
      </c>
      <c r="B4" s="188" t="s">
        <v>12</v>
      </c>
      <c r="C4" s="188">
        <v>1</v>
      </c>
      <c r="D4" s="188">
        <v>100</v>
      </c>
      <c r="E4" s="188">
        <v>50</v>
      </c>
      <c r="F4" s="188">
        <v>50</v>
      </c>
      <c r="G4" s="196">
        <f>F4/E4</f>
        <v>1</v>
      </c>
      <c r="H4" s="188">
        <v>50</v>
      </c>
      <c r="I4" s="196">
        <f>H4/$F4</f>
        <v>1</v>
      </c>
      <c r="J4" s="197">
        <v>1162</v>
      </c>
      <c r="K4" s="198">
        <f>J4/$B$2</f>
        <v>1</v>
      </c>
      <c r="L4" s="189">
        <v>-8332.4330000000009</v>
      </c>
      <c r="M4" s="199">
        <v>6.7599999999999993E-2</v>
      </c>
      <c r="N4" s="188"/>
      <c r="O4" s="188" t="s">
        <v>358</v>
      </c>
    </row>
    <row r="5" spans="1:15" ht="21" x14ac:dyDescent="0.65">
      <c r="A5" s="195"/>
      <c r="B5" s="188" t="s">
        <v>13</v>
      </c>
      <c r="C5" s="188">
        <v>2</v>
      </c>
      <c r="D5" s="188">
        <v>100</v>
      </c>
      <c r="E5" s="188">
        <v>50</v>
      </c>
      <c r="F5" s="188">
        <v>39</v>
      </c>
      <c r="G5" s="196">
        <f>F5/E5</f>
        <v>0.78</v>
      </c>
      <c r="H5" s="188">
        <v>32</v>
      </c>
      <c r="I5" s="196">
        <f t="shared" ref="I5:I51" si="0">H5/$F5</f>
        <v>0.82051282051282048</v>
      </c>
      <c r="J5" s="197">
        <v>448</v>
      </c>
      <c r="K5" s="198">
        <f>J5/$B$2</f>
        <v>0.38554216867469882</v>
      </c>
      <c r="L5" s="189">
        <v>-8103.491</v>
      </c>
      <c r="M5" s="199">
        <v>3.4299999999999997E-2</v>
      </c>
      <c r="N5" s="188"/>
      <c r="O5" s="188" t="s">
        <v>359</v>
      </c>
    </row>
    <row r="6" spans="1:15" ht="21" x14ac:dyDescent="0.65">
      <c r="A6" s="195"/>
      <c r="B6" s="188" t="s">
        <v>13</v>
      </c>
      <c r="C6" s="188">
        <v>2</v>
      </c>
      <c r="D6" s="188">
        <v>500</v>
      </c>
      <c r="E6" s="188">
        <v>250</v>
      </c>
      <c r="F6" s="188">
        <v>186</v>
      </c>
      <c r="G6" s="196">
        <f>F6/E6</f>
        <v>0.74399999999999999</v>
      </c>
      <c r="H6" s="188">
        <v>152</v>
      </c>
      <c r="I6" s="196">
        <f t="shared" si="0"/>
        <v>0.81720430107526887</v>
      </c>
      <c r="J6" s="197">
        <v>448</v>
      </c>
      <c r="K6" s="198">
        <f>J6/$B$2</f>
        <v>0.38554216867469882</v>
      </c>
      <c r="L6" s="189">
        <v>-8103.491</v>
      </c>
      <c r="M6" s="199">
        <v>3.4299999999999997E-2</v>
      </c>
      <c r="N6" s="188"/>
      <c r="O6" s="188" t="s">
        <v>79</v>
      </c>
    </row>
    <row r="7" spans="1:15" ht="21" x14ac:dyDescent="0.65">
      <c r="A7" s="195"/>
      <c r="B7" s="188" t="s">
        <v>13</v>
      </c>
      <c r="C7" s="188">
        <v>2</v>
      </c>
      <c r="D7" s="188">
        <v>1000</v>
      </c>
      <c r="E7" s="188">
        <v>500</v>
      </c>
      <c r="F7" s="188">
        <v>373</v>
      </c>
      <c r="G7" s="196">
        <f>F7/E7</f>
        <v>0.746</v>
      </c>
      <c r="H7" s="188">
        <v>295</v>
      </c>
      <c r="I7" s="196">
        <f t="shared" si="0"/>
        <v>0.79088471849865949</v>
      </c>
      <c r="J7" s="197">
        <v>448</v>
      </c>
      <c r="K7" s="198">
        <v>0.31709999999999999</v>
      </c>
      <c r="L7" s="189">
        <v>-8103.491</v>
      </c>
      <c r="M7" s="199">
        <v>3.4299999999999997E-2</v>
      </c>
      <c r="N7" s="188"/>
      <c r="O7" s="188" t="s">
        <v>80</v>
      </c>
    </row>
    <row r="8" spans="1:15" ht="21" x14ac:dyDescent="0.65">
      <c r="A8" s="195"/>
      <c r="B8" s="188" t="s">
        <v>13</v>
      </c>
      <c r="C8" s="188">
        <v>2</v>
      </c>
      <c r="D8" s="188">
        <v>5000</v>
      </c>
      <c r="E8" s="188">
        <v>2500</v>
      </c>
      <c r="F8" s="188">
        <v>1854</v>
      </c>
      <c r="G8" s="196">
        <f t="shared" ref="G8:G16" si="1">F8/E8</f>
        <v>0.74160000000000004</v>
      </c>
      <c r="H8" s="188">
        <v>1453</v>
      </c>
      <c r="I8" s="196">
        <f t="shared" si="0"/>
        <v>0.78371089536138083</v>
      </c>
      <c r="J8" s="197">
        <v>448</v>
      </c>
      <c r="K8" s="198">
        <f t="shared" ref="K8:K22" si="2">J8/$B$2</f>
        <v>0.38554216867469882</v>
      </c>
      <c r="L8" s="189">
        <v>-8103.491</v>
      </c>
      <c r="M8" s="199">
        <v>3.4299999999999997E-2</v>
      </c>
      <c r="N8" s="188"/>
      <c r="O8" s="188" t="s">
        <v>81</v>
      </c>
    </row>
    <row r="9" spans="1:15" ht="21" x14ac:dyDescent="0.65">
      <c r="A9" s="195"/>
      <c r="B9" s="188" t="s">
        <v>13</v>
      </c>
      <c r="C9" s="188">
        <v>2</v>
      </c>
      <c r="D9" s="188">
        <v>10000</v>
      </c>
      <c r="E9" s="188">
        <v>5000</v>
      </c>
      <c r="F9" s="188">
        <v>3756</v>
      </c>
      <c r="G9" s="196">
        <f t="shared" si="1"/>
        <v>0.75119999999999998</v>
      </c>
      <c r="H9" s="188">
        <v>2946</v>
      </c>
      <c r="I9" s="196">
        <f t="shared" si="0"/>
        <v>0.78434504792332271</v>
      </c>
      <c r="J9" s="197">
        <v>448</v>
      </c>
      <c r="K9" s="198">
        <f t="shared" si="2"/>
        <v>0.38554216867469882</v>
      </c>
      <c r="L9" s="189">
        <v>-8103.491</v>
      </c>
      <c r="M9" s="199">
        <v>3.4299999999999997E-2</v>
      </c>
      <c r="N9" s="188"/>
      <c r="O9" s="188" t="s">
        <v>82</v>
      </c>
    </row>
    <row r="10" spans="1:15" ht="21" x14ac:dyDescent="0.65">
      <c r="A10" s="195"/>
      <c r="B10" s="188" t="s">
        <v>14</v>
      </c>
      <c r="C10" s="188">
        <v>3</v>
      </c>
      <c r="D10" s="188">
        <v>100</v>
      </c>
      <c r="E10" s="188">
        <v>50</v>
      </c>
      <c r="F10" s="188">
        <v>35</v>
      </c>
      <c r="G10" s="196">
        <f t="shared" si="1"/>
        <v>0.7</v>
      </c>
      <c r="H10" s="188">
        <v>25</v>
      </c>
      <c r="I10" s="196">
        <f t="shared" si="0"/>
        <v>0.7142857142857143</v>
      </c>
      <c r="J10" s="197">
        <v>106</v>
      </c>
      <c r="K10" s="198">
        <f t="shared" si="2"/>
        <v>9.1222030981067126E-2</v>
      </c>
      <c r="L10" s="189">
        <v>-7970.1109999999999</v>
      </c>
      <c r="M10" s="199">
        <v>1.89E-2</v>
      </c>
      <c r="N10" s="188"/>
      <c r="O10" s="188" t="s">
        <v>83</v>
      </c>
    </row>
    <row r="11" spans="1:15" ht="21" x14ac:dyDescent="0.65">
      <c r="A11" s="195"/>
      <c r="B11" s="188" t="s">
        <v>14</v>
      </c>
      <c r="C11" s="188">
        <v>3</v>
      </c>
      <c r="D11" s="188">
        <v>500</v>
      </c>
      <c r="E11" s="188">
        <v>250</v>
      </c>
      <c r="F11" s="188">
        <v>35</v>
      </c>
      <c r="G11" s="196">
        <f t="shared" si="1"/>
        <v>0.14000000000000001</v>
      </c>
      <c r="H11" s="188">
        <v>35</v>
      </c>
      <c r="I11" s="196">
        <f t="shared" si="0"/>
        <v>1</v>
      </c>
      <c r="J11" s="197">
        <v>106</v>
      </c>
      <c r="K11" s="198">
        <f t="shared" si="2"/>
        <v>9.1222030981067126E-2</v>
      </c>
      <c r="L11" s="189">
        <v>-7970.1109999999999</v>
      </c>
      <c r="M11" s="199">
        <v>1.8700000000000001E-2</v>
      </c>
      <c r="N11" s="188"/>
      <c r="O11" s="188" t="s">
        <v>84</v>
      </c>
    </row>
    <row r="12" spans="1:15" ht="21" x14ac:dyDescent="0.65">
      <c r="A12" s="195"/>
      <c r="B12" s="188" t="s">
        <v>14</v>
      </c>
      <c r="C12" s="188">
        <v>3</v>
      </c>
      <c r="D12" s="188">
        <v>1000</v>
      </c>
      <c r="E12" s="188">
        <v>500</v>
      </c>
      <c r="F12" s="188">
        <v>57</v>
      </c>
      <c r="G12" s="196">
        <f t="shared" si="1"/>
        <v>0.114</v>
      </c>
      <c r="H12" s="188">
        <v>52</v>
      </c>
      <c r="I12" s="196">
        <f t="shared" si="0"/>
        <v>0.91228070175438591</v>
      </c>
      <c r="J12" s="197">
        <v>106</v>
      </c>
      <c r="K12" s="198">
        <f t="shared" si="2"/>
        <v>9.1222030981067126E-2</v>
      </c>
      <c r="L12" s="189">
        <v>-7970.1109999999999</v>
      </c>
      <c r="M12" s="199">
        <v>1.23E-2</v>
      </c>
      <c r="N12" s="188"/>
      <c r="O12" s="188" t="s">
        <v>85</v>
      </c>
    </row>
    <row r="13" spans="1:15" ht="21" x14ac:dyDescent="0.65">
      <c r="A13" s="195"/>
      <c r="B13" s="188" t="s">
        <v>14</v>
      </c>
      <c r="C13" s="188">
        <v>3</v>
      </c>
      <c r="D13" s="188">
        <v>5000</v>
      </c>
      <c r="E13" s="188">
        <v>2500</v>
      </c>
      <c r="F13" s="188">
        <v>300</v>
      </c>
      <c r="G13" s="196">
        <f t="shared" si="1"/>
        <v>0.12</v>
      </c>
      <c r="H13" s="188">
        <v>275</v>
      </c>
      <c r="I13" s="196">
        <f t="shared" si="0"/>
        <v>0.91666666666666663</v>
      </c>
      <c r="J13" s="197">
        <v>106</v>
      </c>
      <c r="K13" s="198">
        <f t="shared" si="2"/>
        <v>9.1222030981067126E-2</v>
      </c>
      <c r="L13" s="189">
        <v>-7970.1109999999999</v>
      </c>
      <c r="M13" s="199">
        <v>1.8700000000000001E-2</v>
      </c>
      <c r="N13" s="188"/>
      <c r="O13" s="188" t="s">
        <v>86</v>
      </c>
    </row>
    <row r="14" spans="1:15" ht="21" x14ac:dyDescent="0.65">
      <c r="A14" s="195"/>
      <c r="B14" s="188" t="s">
        <v>14</v>
      </c>
      <c r="C14" s="188">
        <v>3</v>
      </c>
      <c r="D14" s="188">
        <v>10000</v>
      </c>
      <c r="E14" s="188">
        <v>5000</v>
      </c>
      <c r="F14" s="188">
        <v>661</v>
      </c>
      <c r="G14" s="196">
        <f t="shared" si="1"/>
        <v>0.13220000000000001</v>
      </c>
      <c r="H14" s="188">
        <v>603</v>
      </c>
      <c r="I14" s="196">
        <f t="shared" si="0"/>
        <v>0.91225416036308626</v>
      </c>
      <c r="J14" s="197">
        <v>106</v>
      </c>
      <c r="K14" s="198">
        <f t="shared" si="2"/>
        <v>9.1222030981067126E-2</v>
      </c>
      <c r="L14" s="189">
        <v>-7970.1109999999999</v>
      </c>
      <c r="M14" s="199">
        <v>1.89E-2</v>
      </c>
      <c r="N14" s="188"/>
      <c r="O14" s="188" t="s">
        <v>87</v>
      </c>
    </row>
    <row r="15" spans="1:15" ht="21" x14ac:dyDescent="0.65">
      <c r="A15" s="195"/>
      <c r="B15" s="188" t="s">
        <v>15</v>
      </c>
      <c r="C15" s="188">
        <v>4</v>
      </c>
      <c r="D15" s="188">
        <v>100</v>
      </c>
      <c r="E15" s="188">
        <v>50</v>
      </c>
      <c r="F15" s="188">
        <v>28</v>
      </c>
      <c r="G15" s="196">
        <f t="shared" si="1"/>
        <v>0.56000000000000005</v>
      </c>
      <c r="H15" s="188">
        <v>12</v>
      </c>
      <c r="I15" s="196">
        <f t="shared" si="0"/>
        <v>0.42857142857142855</v>
      </c>
      <c r="J15" s="197">
        <v>66</v>
      </c>
      <c r="K15" s="198">
        <f t="shared" si="2"/>
        <v>5.6798623063683308E-2</v>
      </c>
      <c r="L15" s="189">
        <v>-7899.6840000000002</v>
      </c>
      <c r="M15" s="199">
        <v>4.0400000000000002E-3</v>
      </c>
      <c r="N15" s="188"/>
      <c r="O15" s="188" t="s">
        <v>88</v>
      </c>
    </row>
    <row r="16" spans="1:15" ht="21" x14ac:dyDescent="0.65">
      <c r="A16" s="195"/>
      <c r="B16" s="188" t="s">
        <v>15</v>
      </c>
      <c r="C16" s="188">
        <v>4</v>
      </c>
      <c r="D16" s="188">
        <v>1000</v>
      </c>
      <c r="E16" s="188">
        <v>500</v>
      </c>
      <c r="F16" s="188">
        <v>181</v>
      </c>
      <c r="G16" s="196">
        <f t="shared" si="1"/>
        <v>0.36199999999999999</v>
      </c>
      <c r="H16" s="188">
        <v>27</v>
      </c>
      <c r="I16" s="196">
        <f t="shared" si="0"/>
        <v>0.14917127071823205</v>
      </c>
      <c r="J16" s="197">
        <v>62</v>
      </c>
      <c r="K16" s="198">
        <f t="shared" si="2"/>
        <v>5.3356282271944923E-2</v>
      </c>
      <c r="L16" s="189">
        <v>-7842.3130000000001</v>
      </c>
      <c r="M16" s="199">
        <v>3.63E-3</v>
      </c>
      <c r="N16" s="188" t="s">
        <v>90</v>
      </c>
      <c r="O16" s="188" t="s">
        <v>89</v>
      </c>
    </row>
    <row r="17" spans="1:15" ht="21" x14ac:dyDescent="0.65">
      <c r="A17" s="195"/>
      <c r="B17" s="188" t="s">
        <v>15</v>
      </c>
      <c r="C17" s="188">
        <v>4</v>
      </c>
      <c r="D17" s="188">
        <v>1000</v>
      </c>
      <c r="E17" s="188">
        <v>500</v>
      </c>
      <c r="F17" s="188">
        <v>421</v>
      </c>
      <c r="G17" s="196">
        <f>F17/E17</f>
        <v>0.84199999999999997</v>
      </c>
      <c r="H17" s="188">
        <v>291</v>
      </c>
      <c r="I17" s="196">
        <f t="shared" si="0"/>
        <v>0.69121140142517812</v>
      </c>
      <c r="J17" s="197">
        <v>62</v>
      </c>
      <c r="K17" s="198">
        <f t="shared" si="2"/>
        <v>5.3356282271944923E-2</v>
      </c>
      <c r="L17" s="189">
        <v>-7842.3130000000001</v>
      </c>
      <c r="M17" s="199">
        <v>3.63E-3</v>
      </c>
      <c r="N17" s="188"/>
      <c r="O17" s="188" t="s">
        <v>91</v>
      </c>
    </row>
    <row r="18" spans="1:15" ht="21" x14ac:dyDescent="0.65">
      <c r="A18" s="195"/>
      <c r="B18" s="188" t="s">
        <v>15</v>
      </c>
      <c r="C18" s="188">
        <v>4</v>
      </c>
      <c r="D18" s="188">
        <v>5000</v>
      </c>
      <c r="E18" s="188">
        <v>2500</v>
      </c>
      <c r="F18" s="188">
        <v>1000</v>
      </c>
      <c r="G18" s="196">
        <f>F18/E18</f>
        <v>0.4</v>
      </c>
      <c r="H18" s="188">
        <v>903</v>
      </c>
      <c r="I18" s="196">
        <f t="shared" si="0"/>
        <v>0.90300000000000002</v>
      </c>
      <c r="J18" s="197">
        <v>62</v>
      </c>
      <c r="K18" s="198">
        <f t="shared" si="2"/>
        <v>5.3356282271944923E-2</v>
      </c>
      <c r="L18" s="189">
        <v>-7842.3130000000001</v>
      </c>
      <c r="M18" s="199">
        <v>3.6099999999999999E-3</v>
      </c>
      <c r="N18" s="188"/>
      <c r="O18" s="188" t="s">
        <v>92</v>
      </c>
    </row>
    <row r="19" spans="1:15" ht="21" x14ac:dyDescent="0.65">
      <c r="A19" s="195"/>
      <c r="B19" s="188" t="s">
        <v>15</v>
      </c>
      <c r="C19" s="188">
        <v>4</v>
      </c>
      <c r="D19" s="188">
        <v>10000</v>
      </c>
      <c r="E19" s="188">
        <v>5000</v>
      </c>
      <c r="F19" s="188">
        <v>4263</v>
      </c>
      <c r="G19" s="196">
        <f>F19/E19</f>
        <v>0.85260000000000002</v>
      </c>
      <c r="H19" s="188">
        <v>2968</v>
      </c>
      <c r="I19" s="196">
        <f t="shared" si="0"/>
        <v>0.69622331691297212</v>
      </c>
      <c r="J19" s="197">
        <v>62</v>
      </c>
      <c r="K19" s="198">
        <f t="shared" si="2"/>
        <v>5.3356282271944923E-2</v>
      </c>
      <c r="L19" s="189">
        <v>-7842.3130000000001</v>
      </c>
      <c r="M19" s="199">
        <v>3.63E-3</v>
      </c>
      <c r="N19" s="188"/>
      <c r="O19" s="188" t="s">
        <v>93</v>
      </c>
    </row>
    <row r="20" spans="1:15" ht="21" x14ac:dyDescent="0.65">
      <c r="A20" s="195"/>
      <c r="B20" s="188" t="s">
        <v>16</v>
      </c>
      <c r="C20" s="188">
        <v>5</v>
      </c>
      <c r="D20" s="188">
        <v>100</v>
      </c>
      <c r="E20" s="188">
        <v>50</v>
      </c>
      <c r="F20" s="188">
        <v>30</v>
      </c>
      <c r="G20" s="196">
        <f>F20/E20</f>
        <v>0.6</v>
      </c>
      <c r="H20" s="188">
        <v>11</v>
      </c>
      <c r="I20" s="196">
        <f t="shared" si="0"/>
        <v>0.36666666666666664</v>
      </c>
      <c r="J20" s="197">
        <v>62</v>
      </c>
      <c r="K20" s="198">
        <f t="shared" si="2"/>
        <v>5.3356282271944923E-2</v>
      </c>
      <c r="L20" s="189">
        <v>-7778.6580000000004</v>
      </c>
      <c r="M20" s="199">
        <v>1.09E-3</v>
      </c>
      <c r="N20" s="188"/>
      <c r="O20" s="188" t="s">
        <v>100</v>
      </c>
    </row>
    <row r="21" spans="1:15" ht="21" x14ac:dyDescent="0.65">
      <c r="A21" s="195"/>
      <c r="B21" s="188" t="s">
        <v>16</v>
      </c>
      <c r="C21" s="188">
        <v>5</v>
      </c>
      <c r="D21" s="188">
        <v>500</v>
      </c>
      <c r="E21" s="188">
        <v>250</v>
      </c>
      <c r="F21" s="188">
        <v>227</v>
      </c>
      <c r="G21" s="196">
        <f>F21/E21</f>
        <v>0.90800000000000003</v>
      </c>
      <c r="H21" s="188">
        <v>169</v>
      </c>
      <c r="I21" s="196">
        <f t="shared" si="0"/>
        <v>0.74449339207048459</v>
      </c>
      <c r="J21" s="197">
        <v>62</v>
      </c>
      <c r="K21" s="198">
        <f t="shared" si="2"/>
        <v>5.3356282271944923E-2</v>
      </c>
      <c r="L21" s="189">
        <v>-7778.6580000000004</v>
      </c>
      <c r="M21" s="199">
        <v>1.09E-3</v>
      </c>
      <c r="N21" s="188"/>
      <c r="O21" s="188" t="s">
        <v>101</v>
      </c>
    </row>
    <row r="22" spans="1:15" ht="21" x14ac:dyDescent="0.65">
      <c r="A22" s="195"/>
      <c r="B22" s="188" t="s">
        <v>16</v>
      </c>
      <c r="C22" s="188">
        <v>5</v>
      </c>
      <c r="D22" s="188">
        <v>1000</v>
      </c>
      <c r="E22" s="188">
        <v>500</v>
      </c>
      <c r="F22" s="188">
        <v>459</v>
      </c>
      <c r="G22" s="196">
        <f t="shared" ref="G22:G27" si="3">F22/E22</f>
        <v>0.91800000000000004</v>
      </c>
      <c r="H22" s="188">
        <v>332</v>
      </c>
      <c r="I22" s="196">
        <f t="shared" si="0"/>
        <v>0.72331154684095855</v>
      </c>
      <c r="J22" s="197">
        <v>62</v>
      </c>
      <c r="K22" s="198">
        <f t="shared" si="2"/>
        <v>5.3356282271944923E-2</v>
      </c>
      <c r="L22" s="189">
        <v>-7778.6580000000004</v>
      </c>
      <c r="M22" s="199">
        <v>1.09E-3</v>
      </c>
      <c r="N22" s="188"/>
      <c r="O22" s="188" t="s">
        <v>102</v>
      </c>
    </row>
    <row r="23" spans="1:15" ht="21" x14ac:dyDescent="0.65">
      <c r="A23" s="195"/>
      <c r="B23" s="188" t="s">
        <v>16</v>
      </c>
      <c r="C23" s="188">
        <v>5</v>
      </c>
      <c r="D23" s="188">
        <v>5000</v>
      </c>
      <c r="E23" s="188">
        <v>2500</v>
      </c>
      <c r="F23" s="188">
        <v>2321</v>
      </c>
      <c r="G23" s="196">
        <f t="shared" si="3"/>
        <v>0.9284</v>
      </c>
      <c r="H23" s="188">
        <v>1610</v>
      </c>
      <c r="I23" s="196">
        <f t="shared" si="0"/>
        <v>0.69366652305040932</v>
      </c>
      <c r="J23" s="197">
        <v>62</v>
      </c>
      <c r="K23" s="198">
        <f t="shared" ref="K23:K29" si="4">J23/$B$2</f>
        <v>5.3356282271944923E-2</v>
      </c>
      <c r="L23" s="189">
        <v>-7778.6580000000004</v>
      </c>
      <c r="M23" s="199">
        <v>1.09E-3</v>
      </c>
      <c r="N23" s="188"/>
      <c r="O23" s="188" t="s">
        <v>103</v>
      </c>
    </row>
    <row r="24" spans="1:15" ht="21" x14ac:dyDescent="0.65">
      <c r="A24" s="195"/>
      <c r="B24" s="188" t="s">
        <v>16</v>
      </c>
      <c r="C24" s="188">
        <v>5</v>
      </c>
      <c r="D24" s="188">
        <v>10000</v>
      </c>
      <c r="E24" s="188">
        <v>5000</v>
      </c>
      <c r="F24" s="188">
        <v>4649</v>
      </c>
      <c r="G24" s="196">
        <f t="shared" si="3"/>
        <v>0.92979999999999996</v>
      </c>
      <c r="H24" s="188">
        <v>3196</v>
      </c>
      <c r="I24" s="196">
        <f t="shared" si="0"/>
        <v>0.68745966874596687</v>
      </c>
      <c r="J24" s="197">
        <v>62</v>
      </c>
      <c r="K24" s="198">
        <f t="shared" si="4"/>
        <v>5.3356282271944923E-2</v>
      </c>
      <c r="L24" s="189">
        <v>-7778.6580000000004</v>
      </c>
      <c r="M24" s="199">
        <v>1.09E-3</v>
      </c>
      <c r="N24" s="188"/>
      <c r="O24" s="188" t="s">
        <v>104</v>
      </c>
    </row>
    <row r="25" spans="1:15" ht="21" x14ac:dyDescent="0.65">
      <c r="A25" s="195"/>
      <c r="B25" s="188" t="s">
        <v>94</v>
      </c>
      <c r="C25" s="188">
        <v>6</v>
      </c>
      <c r="D25" s="188">
        <v>100</v>
      </c>
      <c r="E25" s="188">
        <v>50</v>
      </c>
      <c r="F25" s="188">
        <v>27</v>
      </c>
      <c r="G25" s="196">
        <f t="shared" si="3"/>
        <v>0.54</v>
      </c>
      <c r="H25" s="188">
        <v>2</v>
      </c>
      <c r="I25" s="196">
        <f t="shared" si="0"/>
        <v>7.407407407407407E-2</v>
      </c>
      <c r="J25" s="197">
        <v>38</v>
      </c>
      <c r="K25" s="198">
        <f t="shared" si="4"/>
        <v>3.2702237521514632E-2</v>
      </c>
      <c r="L25" s="189">
        <v>-7723.7150000000001</v>
      </c>
      <c r="M25" s="199">
        <v>8.1700000000000002E-4</v>
      </c>
      <c r="N25" s="188"/>
      <c r="O25" s="188" t="s">
        <v>95</v>
      </c>
    </row>
    <row r="26" spans="1:15" ht="21" x14ac:dyDescent="0.65">
      <c r="A26" s="195"/>
      <c r="B26" s="188" t="s">
        <v>94</v>
      </c>
      <c r="C26" s="188">
        <v>6</v>
      </c>
      <c r="D26" s="188">
        <v>100</v>
      </c>
      <c r="E26" s="188">
        <v>50</v>
      </c>
      <c r="F26" s="188">
        <v>41</v>
      </c>
      <c r="G26" s="196">
        <f>F26/E26</f>
        <v>0.82</v>
      </c>
      <c r="H26" s="188">
        <v>7</v>
      </c>
      <c r="I26" s="196">
        <f t="shared" si="0"/>
        <v>0.17073170731707318</v>
      </c>
      <c r="J26" s="197">
        <v>38</v>
      </c>
      <c r="K26" s="198">
        <f t="shared" si="4"/>
        <v>3.2702237521514632E-2</v>
      </c>
      <c r="L26" s="189">
        <v>-7723.7150000000001</v>
      </c>
      <c r="M26" s="199">
        <v>8.1700000000000002E-4</v>
      </c>
      <c r="N26" s="188"/>
      <c r="O26" s="188" t="s">
        <v>105</v>
      </c>
    </row>
    <row r="27" spans="1:15" ht="21" x14ac:dyDescent="0.65">
      <c r="A27" s="195"/>
      <c r="B27" s="188" t="s">
        <v>94</v>
      </c>
      <c r="C27" s="188">
        <v>6</v>
      </c>
      <c r="D27" s="188">
        <v>500</v>
      </c>
      <c r="E27" s="188">
        <v>250</v>
      </c>
      <c r="F27" s="188">
        <v>179</v>
      </c>
      <c r="G27" s="196">
        <f t="shared" si="3"/>
        <v>0.71599999999999997</v>
      </c>
      <c r="H27" s="188">
        <v>1</v>
      </c>
      <c r="I27" s="196">
        <f t="shared" si="0"/>
        <v>5.5865921787709499E-3</v>
      </c>
      <c r="J27" s="197">
        <v>38</v>
      </c>
      <c r="K27" s="198">
        <f t="shared" si="4"/>
        <v>3.2702237521514632E-2</v>
      </c>
      <c r="L27" s="189">
        <v>-7696.5010000000002</v>
      </c>
      <c r="M27" s="199">
        <v>2.0799999999999999E-11</v>
      </c>
      <c r="N27" s="188" t="s">
        <v>90</v>
      </c>
      <c r="O27" s="188" t="s">
        <v>96</v>
      </c>
    </row>
    <row r="28" spans="1:15" ht="21" x14ac:dyDescent="0.65">
      <c r="A28" s="195"/>
      <c r="B28" s="188" t="s">
        <v>94</v>
      </c>
      <c r="C28" s="188">
        <v>6</v>
      </c>
      <c r="D28" s="188">
        <v>500</v>
      </c>
      <c r="E28" s="188">
        <v>250</v>
      </c>
      <c r="F28" s="188">
        <v>178</v>
      </c>
      <c r="G28" s="196">
        <f>F28/E28</f>
        <v>0.71199999999999997</v>
      </c>
      <c r="H28" s="188">
        <v>2</v>
      </c>
      <c r="I28" s="196">
        <f t="shared" si="0"/>
        <v>1.1235955056179775E-2</v>
      </c>
      <c r="J28" s="197">
        <v>62</v>
      </c>
      <c r="K28" s="198">
        <f t="shared" si="4"/>
        <v>5.3356282271944923E-2</v>
      </c>
      <c r="L28" s="189">
        <v>-7675.4780000000001</v>
      </c>
      <c r="M28" s="199">
        <v>2.9899999999999999E-13</v>
      </c>
      <c r="N28" s="188" t="s">
        <v>90</v>
      </c>
      <c r="O28" s="188" t="s">
        <v>96</v>
      </c>
    </row>
    <row r="29" spans="1:15" ht="21" x14ac:dyDescent="0.65">
      <c r="A29" s="195"/>
      <c r="B29" s="188" t="s">
        <v>94</v>
      </c>
      <c r="C29" s="188">
        <v>6</v>
      </c>
      <c r="D29" s="188">
        <v>500</v>
      </c>
      <c r="E29" s="188">
        <v>250</v>
      </c>
      <c r="F29" s="188">
        <v>180</v>
      </c>
      <c r="G29" s="196">
        <f>F29/E29</f>
        <v>0.72</v>
      </c>
      <c r="H29" s="188">
        <v>8</v>
      </c>
      <c r="I29" s="196">
        <f t="shared" si="0"/>
        <v>4.4444444444444446E-2</v>
      </c>
      <c r="J29" s="197">
        <v>62</v>
      </c>
      <c r="K29" s="198">
        <f t="shared" si="4"/>
        <v>5.3356282271944923E-2</v>
      </c>
      <c r="L29" s="189">
        <v>-7675.4780000000001</v>
      </c>
      <c r="M29" s="199">
        <v>2.9899999999999999E-13</v>
      </c>
      <c r="N29" s="188"/>
      <c r="O29" s="188" t="s">
        <v>96</v>
      </c>
    </row>
    <row r="30" spans="1:15" ht="21" x14ac:dyDescent="0.65">
      <c r="A30" s="195"/>
      <c r="B30" s="188" t="s">
        <v>94</v>
      </c>
      <c r="C30" s="188">
        <v>6</v>
      </c>
      <c r="D30" s="188">
        <v>1000</v>
      </c>
      <c r="E30" s="188">
        <v>500</v>
      </c>
      <c r="F30" s="188">
        <v>365</v>
      </c>
      <c r="G30" s="196">
        <f t="shared" ref="G30:G39" si="5">F30/E30</f>
        <v>0.73</v>
      </c>
      <c r="H30" s="188">
        <v>15</v>
      </c>
      <c r="I30" s="196">
        <f t="shared" si="0"/>
        <v>4.1095890410958902E-2</v>
      </c>
      <c r="J30" s="197">
        <v>62</v>
      </c>
      <c r="K30" s="198">
        <f>J30/$B$2</f>
        <v>5.3356282271944923E-2</v>
      </c>
      <c r="L30" s="189">
        <v>-7675.4780000000001</v>
      </c>
      <c r="M30" s="199">
        <v>2.9899999999999999E-13</v>
      </c>
      <c r="N30" s="188"/>
      <c r="O30" s="188" t="s">
        <v>97</v>
      </c>
    </row>
    <row r="31" spans="1:15" ht="21" x14ac:dyDescent="0.65">
      <c r="A31" s="195"/>
      <c r="B31" s="188" t="s">
        <v>94</v>
      </c>
      <c r="C31" s="188">
        <v>6</v>
      </c>
      <c r="D31" s="188">
        <v>5000</v>
      </c>
      <c r="E31" s="188">
        <v>2500</v>
      </c>
      <c r="F31" s="188">
        <v>1832</v>
      </c>
      <c r="G31" s="196">
        <f t="shared" si="5"/>
        <v>0.73280000000000001</v>
      </c>
      <c r="H31" s="188">
        <v>63</v>
      </c>
      <c r="I31" s="196">
        <f t="shared" si="0"/>
        <v>3.4388646288209604E-2</v>
      </c>
      <c r="J31" s="197">
        <v>62</v>
      </c>
      <c r="K31" s="198">
        <f t="shared" ref="K31:K36" si="6">J31/$B$2</f>
        <v>5.3356282271944923E-2</v>
      </c>
      <c r="L31" s="189">
        <v>-7675.4780000000001</v>
      </c>
      <c r="M31" s="199">
        <v>2.9899999999999999E-13</v>
      </c>
      <c r="N31" s="188"/>
      <c r="O31" s="188" t="s">
        <v>98</v>
      </c>
    </row>
    <row r="32" spans="1:15" ht="21" x14ac:dyDescent="0.65">
      <c r="A32" s="195"/>
      <c r="B32" s="188" t="s">
        <v>94</v>
      </c>
      <c r="C32" s="188">
        <v>6</v>
      </c>
      <c r="D32" s="188">
        <v>1</v>
      </c>
      <c r="E32" s="188">
        <v>1</v>
      </c>
      <c r="F32" s="188">
        <v>1</v>
      </c>
      <c r="G32" s="196">
        <f t="shared" si="5"/>
        <v>1</v>
      </c>
      <c r="H32" s="188">
        <v>1</v>
      </c>
      <c r="I32" s="196">
        <f t="shared" si="0"/>
        <v>1</v>
      </c>
      <c r="J32" s="197">
        <v>62</v>
      </c>
      <c r="K32" s="198">
        <f t="shared" si="6"/>
        <v>5.3356282271944923E-2</v>
      </c>
      <c r="L32" s="189">
        <v>-7744.6379999999999</v>
      </c>
      <c r="M32" s="200">
        <v>4.4099999999999999E-4</v>
      </c>
      <c r="N32" s="188" t="s">
        <v>109</v>
      </c>
      <c r="O32" s="188" t="s">
        <v>108</v>
      </c>
    </row>
    <row r="33" spans="1:15" ht="21" x14ac:dyDescent="0.65">
      <c r="A33" s="195"/>
      <c r="B33" s="188" t="s">
        <v>94</v>
      </c>
      <c r="C33" s="188">
        <v>6</v>
      </c>
      <c r="D33" s="188">
        <v>10000</v>
      </c>
      <c r="E33" s="188">
        <v>5000</v>
      </c>
      <c r="F33" s="188">
        <v>3663</v>
      </c>
      <c r="G33" s="196">
        <f t="shared" si="5"/>
        <v>0.73260000000000003</v>
      </c>
      <c r="H33" s="188">
        <v>124</v>
      </c>
      <c r="I33" s="196">
        <f t="shared" si="0"/>
        <v>3.385203385203385E-2</v>
      </c>
      <c r="J33" s="197">
        <v>62</v>
      </c>
      <c r="K33" s="198">
        <f t="shared" si="6"/>
        <v>5.3356282271944923E-2</v>
      </c>
      <c r="L33" s="189">
        <v>-7675.4780000000001</v>
      </c>
      <c r="M33" s="199">
        <v>2.9999999999999998E-13</v>
      </c>
      <c r="N33" s="188"/>
      <c r="O33" s="188" t="s">
        <v>99</v>
      </c>
    </row>
    <row r="34" spans="1:15" ht="21" x14ac:dyDescent="0.65">
      <c r="A34" s="195"/>
      <c r="B34" s="188" t="s">
        <v>106</v>
      </c>
      <c r="C34" s="188">
        <v>7</v>
      </c>
      <c r="D34" s="188">
        <v>100</v>
      </c>
      <c r="E34" s="188">
        <v>50</v>
      </c>
      <c r="F34" s="188">
        <v>32</v>
      </c>
      <c r="G34" s="196">
        <f t="shared" si="5"/>
        <v>0.64</v>
      </c>
      <c r="H34" s="188">
        <v>2</v>
      </c>
      <c r="I34" s="196">
        <f t="shared" si="0"/>
        <v>6.25E-2</v>
      </c>
      <c r="J34" s="197">
        <v>38</v>
      </c>
      <c r="K34" s="198">
        <f t="shared" si="6"/>
        <v>3.2702237521514632E-2</v>
      </c>
      <c r="L34" s="189">
        <v>-7627.8819999999996</v>
      </c>
      <c r="M34" s="199">
        <v>2.9700000000000001E-10</v>
      </c>
      <c r="N34" s="188"/>
      <c r="O34" s="188" t="s">
        <v>110</v>
      </c>
    </row>
    <row r="35" spans="1:15" ht="21" x14ac:dyDescent="0.65">
      <c r="A35" s="195"/>
      <c r="B35" s="188" t="s">
        <v>106</v>
      </c>
      <c r="C35" s="188">
        <v>7</v>
      </c>
      <c r="D35" s="188">
        <v>500</v>
      </c>
      <c r="E35" s="188">
        <v>250</v>
      </c>
      <c r="F35" s="188">
        <v>172</v>
      </c>
      <c r="G35" s="196">
        <f t="shared" si="5"/>
        <v>0.68799999999999994</v>
      </c>
      <c r="H35" s="188">
        <v>4</v>
      </c>
      <c r="I35" s="196">
        <f t="shared" si="0"/>
        <v>2.3255813953488372E-2</v>
      </c>
      <c r="J35" s="197">
        <v>38</v>
      </c>
      <c r="K35" s="198">
        <f t="shared" si="6"/>
        <v>3.2702237521514632E-2</v>
      </c>
      <c r="L35" s="189">
        <v>-7240.7610000000004</v>
      </c>
      <c r="M35" s="199">
        <v>-7.3399999999999995E-17</v>
      </c>
      <c r="N35" s="188" t="s">
        <v>90</v>
      </c>
      <c r="O35" s="188" t="s">
        <v>111</v>
      </c>
    </row>
    <row r="36" spans="1:15" ht="21" x14ac:dyDescent="0.65">
      <c r="A36" s="195"/>
      <c r="B36" s="188" t="s">
        <v>106</v>
      </c>
      <c r="C36" s="188">
        <v>7</v>
      </c>
      <c r="D36" s="188">
        <v>500</v>
      </c>
      <c r="E36" s="188">
        <v>250</v>
      </c>
      <c r="F36" s="188">
        <v>203</v>
      </c>
      <c r="G36" s="196">
        <f>F36/E36</f>
        <v>0.81200000000000006</v>
      </c>
      <c r="H36" s="188">
        <v>61</v>
      </c>
      <c r="I36" s="196">
        <f t="shared" si="0"/>
        <v>0.30049261083743845</v>
      </c>
      <c r="J36" s="197">
        <v>38</v>
      </c>
      <c r="K36" s="198">
        <f t="shared" si="6"/>
        <v>3.2702237521514632E-2</v>
      </c>
      <c r="L36" s="189">
        <v>-7240.7610000000004</v>
      </c>
      <c r="M36" s="199">
        <v>0</v>
      </c>
      <c r="N36" s="188"/>
      <c r="O36" s="188" t="s">
        <v>111</v>
      </c>
    </row>
    <row r="37" spans="1:15" ht="21" x14ac:dyDescent="0.65">
      <c r="A37" s="195"/>
      <c r="B37" s="188" t="s">
        <v>106</v>
      </c>
      <c r="C37" s="188">
        <v>7</v>
      </c>
      <c r="D37" s="188">
        <v>1000</v>
      </c>
      <c r="E37" s="188">
        <v>500</v>
      </c>
      <c r="F37" s="188">
        <v>395</v>
      </c>
      <c r="G37" s="196">
        <f t="shared" si="5"/>
        <v>0.79</v>
      </c>
      <c r="H37" s="188">
        <v>124</v>
      </c>
      <c r="I37" s="196">
        <f t="shared" si="0"/>
        <v>0.3139240506329114</v>
      </c>
      <c r="J37" s="197">
        <v>38</v>
      </c>
      <c r="K37" s="198">
        <f t="shared" ref="K37:K51" si="7">J37/$B$2</f>
        <v>3.2702237521514632E-2</v>
      </c>
      <c r="L37" s="189">
        <v>-7240.7610000000004</v>
      </c>
      <c r="M37" s="199">
        <v>0</v>
      </c>
      <c r="N37" s="188"/>
      <c r="O37" s="188" t="s">
        <v>112</v>
      </c>
    </row>
    <row r="38" spans="1:15" ht="21" x14ac:dyDescent="0.65">
      <c r="A38" s="195"/>
      <c r="B38" s="188" t="s">
        <v>106</v>
      </c>
      <c r="C38" s="188">
        <v>7</v>
      </c>
      <c r="D38" s="188">
        <v>5000</v>
      </c>
      <c r="E38" s="188">
        <v>2500</v>
      </c>
      <c r="F38" s="188">
        <v>1940</v>
      </c>
      <c r="G38" s="196">
        <f t="shared" si="5"/>
        <v>0.77600000000000002</v>
      </c>
      <c r="H38" s="188">
        <v>622</v>
      </c>
      <c r="I38" s="196">
        <f t="shared" si="0"/>
        <v>0.32061855670103095</v>
      </c>
      <c r="J38" s="197">
        <v>38</v>
      </c>
      <c r="K38" s="198">
        <f t="shared" si="7"/>
        <v>3.2702237521514632E-2</v>
      </c>
      <c r="L38" s="189">
        <v>-7240.7610000000004</v>
      </c>
      <c r="M38" s="199">
        <v>-1.4799999999999999E-16</v>
      </c>
      <c r="N38" s="188"/>
      <c r="O38" s="188" t="s">
        <v>113</v>
      </c>
    </row>
    <row r="39" spans="1:15" ht="21" x14ac:dyDescent="0.65">
      <c r="A39" s="195"/>
      <c r="B39" s="188" t="s">
        <v>106</v>
      </c>
      <c r="C39" s="188">
        <v>7</v>
      </c>
      <c r="D39" s="188">
        <v>10000</v>
      </c>
      <c r="E39" s="188">
        <v>5000</v>
      </c>
      <c r="F39" s="188">
        <v>3864</v>
      </c>
      <c r="G39" s="196">
        <f t="shared" si="5"/>
        <v>0.77280000000000004</v>
      </c>
      <c r="H39" s="188">
        <v>1244</v>
      </c>
      <c r="I39" s="196">
        <f t="shared" si="0"/>
        <v>0.32194616977225671</v>
      </c>
      <c r="J39" s="197">
        <v>38</v>
      </c>
      <c r="K39" s="198">
        <f t="shared" si="7"/>
        <v>3.2702237521514632E-2</v>
      </c>
      <c r="L39" s="189">
        <v>-7240.7610000000004</v>
      </c>
      <c r="M39" s="199">
        <v>-6.1399999999999997E-17</v>
      </c>
      <c r="N39" s="188" t="s">
        <v>120</v>
      </c>
      <c r="O39" s="188" t="s">
        <v>114</v>
      </c>
    </row>
    <row r="40" spans="1:15" ht="21" x14ac:dyDescent="0.65">
      <c r="A40" s="195"/>
      <c r="B40" s="188" t="s">
        <v>107</v>
      </c>
      <c r="C40" s="188">
        <v>8</v>
      </c>
      <c r="D40" s="188">
        <v>100</v>
      </c>
      <c r="E40" s="188">
        <v>50</v>
      </c>
      <c r="F40" s="188">
        <v>30</v>
      </c>
      <c r="G40" s="196">
        <f t="shared" ref="G40:G45" si="8">F40/E40</f>
        <v>0.6</v>
      </c>
      <c r="H40" s="188">
        <v>1</v>
      </c>
      <c r="I40" s="196">
        <f t="shared" si="0"/>
        <v>3.3333333333333333E-2</v>
      </c>
      <c r="J40" s="197">
        <v>38</v>
      </c>
      <c r="K40" s="198">
        <f t="shared" si="7"/>
        <v>3.2702237521514632E-2</v>
      </c>
      <c r="L40" s="189">
        <v>-7173.4</v>
      </c>
      <c r="M40" s="199">
        <v>-4.2199999999999999E-18</v>
      </c>
      <c r="N40" s="188"/>
      <c r="O40" s="188" t="s">
        <v>115</v>
      </c>
    </row>
    <row r="41" spans="1:15" ht="21" x14ac:dyDescent="0.65">
      <c r="A41" s="195"/>
      <c r="B41" s="188" t="s">
        <v>107</v>
      </c>
      <c r="C41" s="188">
        <v>8</v>
      </c>
      <c r="D41" s="188">
        <v>500</v>
      </c>
      <c r="E41" s="188">
        <v>250</v>
      </c>
      <c r="F41" s="188">
        <v>199</v>
      </c>
      <c r="G41" s="196">
        <f t="shared" si="8"/>
        <v>0.79600000000000004</v>
      </c>
      <c r="H41" s="188">
        <v>2</v>
      </c>
      <c r="I41" s="196">
        <f t="shared" si="0"/>
        <v>1.0050251256281407E-2</v>
      </c>
      <c r="J41" s="197">
        <v>13</v>
      </c>
      <c r="K41" s="198">
        <f t="shared" si="7"/>
        <v>1.1187607573149742E-2</v>
      </c>
      <c r="L41" s="189">
        <v>-6833.2569999999996</v>
      </c>
      <c r="M41" s="199">
        <v>-7.1599999999999994E-23</v>
      </c>
      <c r="N41" s="188"/>
      <c r="O41" s="188" t="s">
        <v>116</v>
      </c>
    </row>
    <row r="42" spans="1:15" ht="21" x14ac:dyDescent="0.65">
      <c r="A42" s="195"/>
      <c r="B42" s="188" t="s">
        <v>107</v>
      </c>
      <c r="C42" s="188">
        <v>8</v>
      </c>
      <c r="D42" s="188">
        <v>500</v>
      </c>
      <c r="E42" s="188">
        <v>250</v>
      </c>
      <c r="F42" s="188">
        <v>226</v>
      </c>
      <c r="G42" s="196">
        <f t="shared" si="8"/>
        <v>0.90400000000000003</v>
      </c>
      <c r="H42" s="188">
        <v>24</v>
      </c>
      <c r="I42" s="196">
        <f t="shared" si="0"/>
        <v>0.10619469026548672</v>
      </c>
      <c r="J42" s="197">
        <v>13</v>
      </c>
      <c r="K42" s="198">
        <f t="shared" si="7"/>
        <v>1.1187607573149742E-2</v>
      </c>
      <c r="L42" s="189">
        <v>-6833.2569999999996</v>
      </c>
      <c r="M42" s="199">
        <v>-3.5300000000000001E-22</v>
      </c>
      <c r="N42" s="188"/>
      <c r="O42" s="188" t="s">
        <v>121</v>
      </c>
    </row>
    <row r="43" spans="1:15" ht="21" x14ac:dyDescent="0.65">
      <c r="A43" s="195"/>
      <c r="B43" s="188" t="s">
        <v>107</v>
      </c>
      <c r="C43" s="188">
        <v>8</v>
      </c>
      <c r="D43" s="188">
        <v>1000</v>
      </c>
      <c r="E43" s="188">
        <v>500</v>
      </c>
      <c r="F43" s="188">
        <v>458</v>
      </c>
      <c r="G43" s="196">
        <f t="shared" si="8"/>
        <v>0.91600000000000004</v>
      </c>
      <c r="H43" s="188">
        <v>77</v>
      </c>
      <c r="I43" s="196">
        <f t="shared" si="0"/>
        <v>0.16812227074235808</v>
      </c>
      <c r="J43" s="197">
        <v>13</v>
      </c>
      <c r="K43" s="198">
        <f t="shared" si="7"/>
        <v>1.1187607573149742E-2</v>
      </c>
      <c r="L43" s="189">
        <v>-6833.2569999999996</v>
      </c>
      <c r="M43" s="199">
        <v>-4.5400000000000003E-20</v>
      </c>
      <c r="N43" s="188"/>
      <c r="O43" s="188" t="s">
        <v>117</v>
      </c>
    </row>
    <row r="44" spans="1:15" ht="21" x14ac:dyDescent="0.65">
      <c r="A44" s="195"/>
      <c r="B44" s="188" t="s">
        <v>107</v>
      </c>
      <c r="C44" s="188">
        <v>8</v>
      </c>
      <c r="D44" s="188">
        <v>5000</v>
      </c>
      <c r="E44" s="188">
        <v>2500</v>
      </c>
      <c r="F44" s="188">
        <v>2263</v>
      </c>
      <c r="G44" s="196">
        <f t="shared" si="8"/>
        <v>0.9052</v>
      </c>
      <c r="H44" s="188">
        <v>440</v>
      </c>
      <c r="I44" s="196">
        <f t="shared" si="0"/>
        <v>0.19443216968625718</v>
      </c>
      <c r="J44" s="197">
        <v>13</v>
      </c>
      <c r="K44" s="198">
        <f t="shared" si="7"/>
        <v>1.1187607573149742E-2</v>
      </c>
      <c r="L44" s="189">
        <v>-6833.2569999999996</v>
      </c>
      <c r="M44" s="199">
        <v>-1.5199999999999999E-20</v>
      </c>
      <c r="N44" s="188"/>
      <c r="O44" s="188" t="s">
        <v>118</v>
      </c>
    </row>
    <row r="45" spans="1:15" ht="21" x14ac:dyDescent="0.65">
      <c r="A45" s="195"/>
      <c r="B45" s="188" t="s">
        <v>107</v>
      </c>
      <c r="C45" s="188">
        <v>8</v>
      </c>
      <c r="D45" s="188">
        <v>10000</v>
      </c>
      <c r="E45" s="188">
        <v>5000</v>
      </c>
      <c r="F45" s="188">
        <v>4515</v>
      </c>
      <c r="G45" s="196">
        <f t="shared" si="8"/>
        <v>0.90300000000000002</v>
      </c>
      <c r="H45" s="188">
        <v>855</v>
      </c>
      <c r="I45" s="196">
        <f t="shared" si="0"/>
        <v>0.18936877076411959</v>
      </c>
      <c r="J45" s="197">
        <v>13</v>
      </c>
      <c r="K45" s="198">
        <f t="shared" si="7"/>
        <v>1.1187607573149742E-2</v>
      </c>
      <c r="L45" s="189">
        <v>-6833.2569999999996</v>
      </c>
      <c r="M45" s="199">
        <v>-9.9400000000000002E-21</v>
      </c>
      <c r="N45" s="188"/>
      <c r="O45" s="188" t="s">
        <v>119</v>
      </c>
    </row>
    <row r="46" spans="1:15" ht="21" x14ac:dyDescent="0.65">
      <c r="A46" s="195"/>
      <c r="B46" s="188" t="s">
        <v>122</v>
      </c>
      <c r="C46" s="188">
        <v>9</v>
      </c>
      <c r="D46" s="188">
        <v>100</v>
      </c>
      <c r="E46" s="188">
        <v>50</v>
      </c>
      <c r="F46" s="188">
        <v>30</v>
      </c>
      <c r="G46" s="196">
        <f t="shared" ref="G46:G51" si="9">F46/E46</f>
        <v>0.6</v>
      </c>
      <c r="H46" s="188">
        <v>1</v>
      </c>
      <c r="I46" s="196">
        <f t="shared" si="0"/>
        <v>3.3333333333333333E-2</v>
      </c>
      <c r="J46" s="197">
        <v>38</v>
      </c>
      <c r="K46" s="198">
        <f t="shared" si="7"/>
        <v>3.2702237521514632E-2</v>
      </c>
      <c r="L46" s="189">
        <v>-7173.4</v>
      </c>
      <c r="M46" s="199">
        <v>-4.2199999999999999E-18</v>
      </c>
      <c r="N46" s="188"/>
      <c r="O46" s="188" t="s">
        <v>115</v>
      </c>
    </row>
    <row r="47" spans="1:15" ht="21" x14ac:dyDescent="0.65">
      <c r="A47" s="195"/>
      <c r="B47" s="188" t="s">
        <v>107</v>
      </c>
      <c r="C47" s="188">
        <v>8</v>
      </c>
      <c r="D47" s="188">
        <v>500</v>
      </c>
      <c r="E47" s="188">
        <v>250</v>
      </c>
      <c r="F47" s="188">
        <v>199</v>
      </c>
      <c r="G47" s="196">
        <f t="shared" si="9"/>
        <v>0.79600000000000004</v>
      </c>
      <c r="H47" s="188">
        <v>2</v>
      </c>
      <c r="I47" s="196">
        <f t="shared" si="0"/>
        <v>1.0050251256281407E-2</v>
      </c>
      <c r="J47" s="197">
        <v>13</v>
      </c>
      <c r="K47" s="198">
        <f t="shared" si="7"/>
        <v>1.1187607573149742E-2</v>
      </c>
      <c r="L47" s="189">
        <v>-6833.2569999999996</v>
      </c>
      <c r="M47" s="199">
        <v>-7.1599999999999994E-23</v>
      </c>
      <c r="N47" s="188"/>
      <c r="O47" s="188" t="s">
        <v>116</v>
      </c>
    </row>
    <row r="48" spans="1:15" ht="21" x14ac:dyDescent="0.65">
      <c r="A48" s="195"/>
      <c r="B48" s="188" t="s">
        <v>107</v>
      </c>
      <c r="C48" s="188">
        <v>8</v>
      </c>
      <c r="D48" s="188">
        <v>500</v>
      </c>
      <c r="E48" s="188">
        <v>250</v>
      </c>
      <c r="F48" s="188">
        <v>226</v>
      </c>
      <c r="G48" s="196">
        <f t="shared" si="9"/>
        <v>0.90400000000000003</v>
      </c>
      <c r="H48" s="188">
        <v>24</v>
      </c>
      <c r="I48" s="196">
        <f t="shared" si="0"/>
        <v>0.10619469026548672</v>
      </c>
      <c r="J48" s="197">
        <v>13</v>
      </c>
      <c r="K48" s="198">
        <f t="shared" si="7"/>
        <v>1.1187607573149742E-2</v>
      </c>
      <c r="L48" s="189">
        <v>-6833.2569999999996</v>
      </c>
      <c r="M48" s="199">
        <v>-3.5300000000000001E-22</v>
      </c>
      <c r="N48" s="188"/>
      <c r="O48" s="188" t="s">
        <v>121</v>
      </c>
    </row>
    <row r="49" spans="1:15" ht="21" x14ac:dyDescent="0.65">
      <c r="A49" s="195"/>
      <c r="B49" s="188" t="s">
        <v>107</v>
      </c>
      <c r="C49" s="188">
        <v>8</v>
      </c>
      <c r="D49" s="188">
        <v>1000</v>
      </c>
      <c r="E49" s="188">
        <v>500</v>
      </c>
      <c r="F49" s="188">
        <v>458</v>
      </c>
      <c r="G49" s="196">
        <f t="shared" si="9"/>
        <v>0.91600000000000004</v>
      </c>
      <c r="H49" s="188">
        <v>77</v>
      </c>
      <c r="I49" s="196">
        <f t="shared" si="0"/>
        <v>0.16812227074235808</v>
      </c>
      <c r="J49" s="197">
        <v>13</v>
      </c>
      <c r="K49" s="198">
        <f t="shared" si="7"/>
        <v>1.1187607573149742E-2</v>
      </c>
      <c r="L49" s="189">
        <v>-6833.2569999999996</v>
      </c>
      <c r="M49" s="199">
        <v>-4.5400000000000003E-20</v>
      </c>
      <c r="N49" s="188"/>
      <c r="O49" s="188" t="s">
        <v>117</v>
      </c>
    </row>
    <row r="50" spans="1:15" ht="21" x14ac:dyDescent="0.65">
      <c r="A50" s="195"/>
      <c r="B50" s="188" t="s">
        <v>107</v>
      </c>
      <c r="C50" s="188">
        <v>8</v>
      </c>
      <c r="D50" s="188">
        <v>5000</v>
      </c>
      <c r="E50" s="188">
        <v>2500</v>
      </c>
      <c r="F50" s="188">
        <v>2263</v>
      </c>
      <c r="G50" s="196">
        <f t="shared" si="9"/>
        <v>0.9052</v>
      </c>
      <c r="H50" s="188">
        <v>440</v>
      </c>
      <c r="I50" s="196">
        <f t="shared" si="0"/>
        <v>0.19443216968625718</v>
      </c>
      <c r="J50" s="197">
        <v>13</v>
      </c>
      <c r="K50" s="198">
        <f t="shared" si="7"/>
        <v>1.1187607573149742E-2</v>
      </c>
      <c r="L50" s="189">
        <v>-6833.2569999999996</v>
      </c>
      <c r="M50" s="199">
        <v>-1.5199999999999999E-20</v>
      </c>
      <c r="N50" s="188"/>
      <c r="O50" s="188" t="s">
        <v>118</v>
      </c>
    </row>
    <row r="51" spans="1:15" ht="21" x14ac:dyDescent="0.65">
      <c r="A51" s="195"/>
      <c r="B51" s="188" t="s">
        <v>107</v>
      </c>
      <c r="C51" s="188">
        <v>8</v>
      </c>
      <c r="D51" s="188">
        <v>10000</v>
      </c>
      <c r="E51" s="188">
        <v>5000</v>
      </c>
      <c r="F51" s="188">
        <v>4515</v>
      </c>
      <c r="G51" s="196">
        <f t="shared" si="9"/>
        <v>0.90300000000000002</v>
      </c>
      <c r="H51" s="188">
        <v>855</v>
      </c>
      <c r="I51" s="196">
        <f t="shared" si="0"/>
        <v>0.18936877076411959</v>
      </c>
      <c r="J51" s="197">
        <v>13</v>
      </c>
      <c r="K51" s="198">
        <f t="shared" si="7"/>
        <v>1.1187607573149742E-2</v>
      </c>
      <c r="L51" s="189">
        <v>-6833.2569999999996</v>
      </c>
      <c r="M51" s="199">
        <v>-9.9400000000000002E-21</v>
      </c>
      <c r="N51" s="188"/>
      <c r="O51" s="188" t="s">
        <v>119</v>
      </c>
    </row>
    <row r="55" spans="1:15" x14ac:dyDescent="0.45">
      <c r="B55" t="s">
        <v>1</v>
      </c>
      <c r="D55" t="s">
        <v>2</v>
      </c>
    </row>
    <row r="56" spans="1:15" x14ac:dyDescent="0.45">
      <c r="B56" s="11">
        <v>1162</v>
      </c>
      <c r="D56" s="10"/>
      <c r="F56" s="160" t="s">
        <v>20</v>
      </c>
      <c r="G56" s="160"/>
      <c r="H56" s="161" t="s">
        <v>18</v>
      </c>
      <c r="I56" s="161"/>
      <c r="J56" s="162" t="s">
        <v>19</v>
      </c>
      <c r="K56" s="162"/>
    </row>
    <row r="57" spans="1:15" x14ac:dyDescent="0.45">
      <c r="B57" t="s">
        <v>3</v>
      </c>
      <c r="C57" t="s">
        <v>17</v>
      </c>
      <c r="D57" t="s">
        <v>4</v>
      </c>
      <c r="F57" t="s">
        <v>7</v>
      </c>
      <c r="G57" t="s">
        <v>5</v>
      </c>
      <c r="H57" t="s">
        <v>7</v>
      </c>
      <c r="I57" t="s">
        <v>5</v>
      </c>
      <c r="J57" t="s">
        <v>7</v>
      </c>
      <c r="K57" t="s">
        <v>5</v>
      </c>
      <c r="L57" s="4" t="s">
        <v>6</v>
      </c>
      <c r="M57" t="s">
        <v>8</v>
      </c>
      <c r="N57" t="s">
        <v>73</v>
      </c>
      <c r="O57" t="s">
        <v>74</v>
      </c>
    </row>
    <row r="58" spans="1:15" x14ac:dyDescent="0.45">
      <c r="A58" s="163" t="s">
        <v>124</v>
      </c>
      <c r="B58" t="s">
        <v>12</v>
      </c>
      <c r="C58">
        <v>1</v>
      </c>
      <c r="D58">
        <v>100</v>
      </c>
      <c r="E58">
        <v>50</v>
      </c>
      <c r="F58">
        <v>50</v>
      </c>
      <c r="G58" s="1">
        <f t="shared" ref="G58:G74" si="10">F58/E58</f>
        <v>1</v>
      </c>
      <c r="H58">
        <v>50</v>
      </c>
      <c r="I58" s="1">
        <f>H58/E58</f>
        <v>1</v>
      </c>
      <c r="J58" s="3">
        <v>1162</v>
      </c>
      <c r="K58" s="6">
        <f>J58/$B$2</f>
        <v>1</v>
      </c>
      <c r="L58" s="4">
        <v>-8332.4330000000009</v>
      </c>
      <c r="M58" s="5"/>
    </row>
    <row r="59" spans="1:15" x14ac:dyDescent="0.45">
      <c r="A59" s="163"/>
      <c r="B59" t="s">
        <v>13</v>
      </c>
      <c r="C59">
        <v>2</v>
      </c>
      <c r="D59">
        <v>100</v>
      </c>
      <c r="E59">
        <v>50</v>
      </c>
      <c r="F59">
        <v>46</v>
      </c>
      <c r="G59" s="1">
        <f t="shared" si="10"/>
        <v>0.92</v>
      </c>
      <c r="H59">
        <v>2</v>
      </c>
      <c r="I59" s="1">
        <f t="shared" ref="I59:I74" si="11">H59/F59</f>
        <v>4.3478260869565216E-2</v>
      </c>
      <c r="J59" s="3">
        <v>270</v>
      </c>
      <c r="K59" s="6">
        <f>J59/$B$56</f>
        <v>0.23235800344234078</v>
      </c>
      <c r="L59" s="4">
        <v>-7341.1379999999999</v>
      </c>
      <c r="M59" s="5">
        <v>0</v>
      </c>
      <c r="N59" t="s">
        <v>179</v>
      </c>
      <c r="O59" t="s">
        <v>176</v>
      </c>
    </row>
    <row r="60" spans="1:15" x14ac:dyDescent="0.45">
      <c r="A60" s="163"/>
      <c r="B60" t="s">
        <v>13</v>
      </c>
      <c r="C60">
        <v>2</v>
      </c>
      <c r="D60">
        <v>500</v>
      </c>
      <c r="E60">
        <v>100</v>
      </c>
      <c r="F60">
        <v>100</v>
      </c>
      <c r="G60" s="1">
        <f>F60/E60</f>
        <v>1</v>
      </c>
      <c r="H60">
        <v>59</v>
      </c>
      <c r="I60" s="1">
        <f>H60/F60</f>
        <v>0.59</v>
      </c>
      <c r="J60" s="3">
        <v>270</v>
      </c>
      <c r="K60" s="6">
        <f>J60/$B$56</f>
        <v>0.23235800344234078</v>
      </c>
      <c r="L60" s="4">
        <v>-7341.1379999999999</v>
      </c>
      <c r="M60" s="5">
        <v>1.36E-24</v>
      </c>
      <c r="N60" s="12" t="s">
        <v>174</v>
      </c>
      <c r="O60" t="s">
        <v>175</v>
      </c>
    </row>
    <row r="61" spans="1:15" x14ac:dyDescent="0.45">
      <c r="A61" s="163"/>
      <c r="B61" t="s">
        <v>13</v>
      </c>
      <c r="C61">
        <v>2</v>
      </c>
      <c r="D61">
        <v>1000</v>
      </c>
      <c r="E61">
        <v>500</v>
      </c>
      <c r="F61">
        <v>499</v>
      </c>
      <c r="G61" s="1">
        <f t="shared" si="10"/>
        <v>0.998</v>
      </c>
      <c r="H61">
        <v>270</v>
      </c>
      <c r="I61" s="1">
        <f t="shared" si="11"/>
        <v>0.5410821643286573</v>
      </c>
      <c r="J61" s="3">
        <v>270</v>
      </c>
      <c r="K61" s="6">
        <f>J61/$B$56</f>
        <v>0.23235800344234078</v>
      </c>
      <c r="L61" s="4">
        <v>-7341.1379999999999</v>
      </c>
      <c r="M61" s="5">
        <v>1.36E-24</v>
      </c>
      <c r="N61" s="12" t="s">
        <v>174</v>
      </c>
      <c r="O61" t="s">
        <v>177</v>
      </c>
    </row>
    <row r="62" spans="1:15" x14ac:dyDescent="0.45">
      <c r="A62" s="163"/>
      <c r="B62" t="s">
        <v>13</v>
      </c>
      <c r="C62">
        <v>2</v>
      </c>
      <c r="D62">
        <v>5000</v>
      </c>
      <c r="E62">
        <v>2500</v>
      </c>
      <c r="F62">
        <v>2487</v>
      </c>
      <c r="G62" s="1">
        <f t="shared" si="10"/>
        <v>0.99480000000000002</v>
      </c>
      <c r="H62">
        <v>1255</v>
      </c>
      <c r="I62" s="1">
        <f t="shared" si="11"/>
        <v>0.50462404503417768</v>
      </c>
      <c r="J62" s="3">
        <v>270</v>
      </c>
      <c r="K62" s="6">
        <f t="shared" ref="K62:K67" si="12">J62/$B$56</f>
        <v>0.23235800344234078</v>
      </c>
      <c r="L62" s="4">
        <v>-7341.1379999999999</v>
      </c>
      <c r="M62" s="5">
        <v>4.6999999999999999E-9</v>
      </c>
      <c r="N62" t="s">
        <v>178</v>
      </c>
      <c r="O62" t="s">
        <v>180</v>
      </c>
    </row>
    <row r="63" spans="1:15" x14ac:dyDescent="0.45">
      <c r="A63" s="163"/>
      <c r="B63" t="s">
        <v>13</v>
      </c>
      <c r="C63">
        <v>2</v>
      </c>
      <c r="D63">
        <v>10000</v>
      </c>
      <c r="E63">
        <v>5000</v>
      </c>
      <c r="F63">
        <v>4974</v>
      </c>
      <c r="G63" s="1">
        <f t="shared" si="10"/>
        <v>0.99480000000000002</v>
      </c>
      <c r="H63">
        <v>2585</v>
      </c>
      <c r="I63" s="1">
        <f t="shared" si="11"/>
        <v>0.51970245275432247</v>
      </c>
      <c r="J63" s="3">
        <v>270</v>
      </c>
      <c r="K63" s="6">
        <f t="shared" si="12"/>
        <v>0.23235800344234078</v>
      </c>
      <c r="L63" s="4">
        <v>-7341.1379999999999</v>
      </c>
      <c r="M63" s="5">
        <v>4.6999999999999999E-9</v>
      </c>
      <c r="N63" t="s">
        <v>178</v>
      </c>
      <c r="O63" t="s">
        <v>181</v>
      </c>
    </row>
    <row r="64" spans="1:15" x14ac:dyDescent="0.45">
      <c r="A64" s="163"/>
      <c r="B64" t="s">
        <v>14</v>
      </c>
      <c r="C64">
        <v>3</v>
      </c>
      <c r="D64">
        <v>100</v>
      </c>
      <c r="E64">
        <v>50</v>
      </c>
      <c r="F64">
        <v>43</v>
      </c>
      <c r="G64" s="1">
        <f t="shared" si="10"/>
        <v>0.86</v>
      </c>
      <c r="H64">
        <v>27</v>
      </c>
      <c r="I64" s="1">
        <f t="shared" si="11"/>
        <v>0.62790697674418605</v>
      </c>
      <c r="J64" s="3">
        <v>354</v>
      </c>
      <c r="K64" s="6">
        <f t="shared" si="12"/>
        <v>0.30464716006884679</v>
      </c>
      <c r="L64" s="4">
        <v>-7193.4970000000003</v>
      </c>
      <c r="M64" s="5">
        <v>1.83E-2</v>
      </c>
      <c r="N64" t="s">
        <v>178</v>
      </c>
      <c r="O64" t="s">
        <v>182</v>
      </c>
    </row>
    <row r="65" spans="1:15" x14ac:dyDescent="0.45">
      <c r="A65" s="163"/>
      <c r="B65" t="s">
        <v>14</v>
      </c>
      <c r="C65">
        <v>3</v>
      </c>
      <c r="D65">
        <v>500</v>
      </c>
      <c r="E65">
        <v>250</v>
      </c>
      <c r="F65">
        <v>240</v>
      </c>
      <c r="G65" s="1">
        <f t="shared" si="10"/>
        <v>0.96</v>
      </c>
      <c r="H65">
        <v>203</v>
      </c>
      <c r="I65" s="1">
        <f t="shared" si="11"/>
        <v>0.84583333333333333</v>
      </c>
      <c r="J65" s="3">
        <v>354</v>
      </c>
      <c r="K65" s="6">
        <f t="shared" si="12"/>
        <v>0.30464716006884679</v>
      </c>
      <c r="L65" s="4">
        <v>-7193.4970000000003</v>
      </c>
      <c r="M65" s="5">
        <v>1.8200000000000001E-2</v>
      </c>
      <c r="N65" t="s">
        <v>178</v>
      </c>
      <c r="O65" t="s">
        <v>183</v>
      </c>
    </row>
    <row r="66" spans="1:15" x14ac:dyDescent="0.45">
      <c r="A66" s="163"/>
      <c r="B66" t="s">
        <v>14</v>
      </c>
      <c r="C66">
        <v>3</v>
      </c>
      <c r="D66">
        <v>1000</v>
      </c>
      <c r="E66">
        <v>500</v>
      </c>
      <c r="F66">
        <v>478</v>
      </c>
      <c r="G66" s="1">
        <f t="shared" si="10"/>
        <v>0.95599999999999996</v>
      </c>
      <c r="H66">
        <v>412</v>
      </c>
      <c r="I66" s="1">
        <f t="shared" si="11"/>
        <v>0.86192468619246865</v>
      </c>
      <c r="J66" s="3">
        <v>354</v>
      </c>
      <c r="K66" s="6">
        <f t="shared" si="12"/>
        <v>0.30464716006884679</v>
      </c>
      <c r="L66" s="4">
        <v>-7193.4970000000003</v>
      </c>
      <c r="M66" s="5">
        <v>1.8200000000000001E-2</v>
      </c>
      <c r="N66" t="s">
        <v>178</v>
      </c>
      <c r="O66" t="s">
        <v>184</v>
      </c>
    </row>
    <row r="67" spans="1:15" x14ac:dyDescent="0.45">
      <c r="A67" s="163"/>
      <c r="B67" t="s">
        <v>14</v>
      </c>
      <c r="C67">
        <v>3</v>
      </c>
      <c r="D67">
        <v>5000</v>
      </c>
      <c r="E67">
        <v>2500</v>
      </c>
      <c r="F67">
        <v>2391</v>
      </c>
      <c r="G67" s="1">
        <f t="shared" si="10"/>
        <v>0.95640000000000003</v>
      </c>
      <c r="H67">
        <v>2032</v>
      </c>
      <c r="I67" s="1">
        <f t="shared" si="11"/>
        <v>0.84985361773316603</v>
      </c>
      <c r="J67" s="3">
        <v>354</v>
      </c>
      <c r="K67" s="6">
        <f t="shared" si="12"/>
        <v>0.30464716006884679</v>
      </c>
      <c r="L67" s="4">
        <v>-7193.4970000000003</v>
      </c>
      <c r="M67" s="5">
        <v>1.8200000000000001E-2</v>
      </c>
      <c r="N67" t="s">
        <v>178</v>
      </c>
      <c r="O67" t="s">
        <v>185</v>
      </c>
    </row>
    <row r="68" spans="1:15" x14ac:dyDescent="0.45">
      <c r="A68" s="163"/>
      <c r="B68" t="s">
        <v>14</v>
      </c>
      <c r="C68">
        <v>3</v>
      </c>
      <c r="D68">
        <v>10000</v>
      </c>
      <c r="E68">
        <v>5000</v>
      </c>
      <c r="F68">
        <v>4780</v>
      </c>
      <c r="G68" s="1">
        <f>F68/E68</f>
        <v>0.95599999999999996</v>
      </c>
      <c r="H68">
        <v>4078</v>
      </c>
      <c r="I68" s="1">
        <f t="shared" si="11"/>
        <v>0.85313807531380759</v>
      </c>
      <c r="J68" s="3">
        <v>354</v>
      </c>
      <c r="K68" s="6">
        <f t="shared" ref="K68:K74" si="13">J68/$B$2</f>
        <v>0.30464716006884679</v>
      </c>
      <c r="L68" s="4">
        <v>-7193.4970000000003</v>
      </c>
      <c r="M68" s="5">
        <v>1.8200000000000001E-2</v>
      </c>
      <c r="N68" t="s">
        <v>178</v>
      </c>
      <c r="O68" t="s">
        <v>186</v>
      </c>
    </row>
    <row r="69" spans="1:15" x14ac:dyDescent="0.45">
      <c r="A69" s="163"/>
      <c r="B69" t="s">
        <v>15</v>
      </c>
      <c r="C69">
        <v>4</v>
      </c>
      <c r="D69">
        <v>100</v>
      </c>
      <c r="E69">
        <v>50</v>
      </c>
      <c r="F69">
        <v>26</v>
      </c>
      <c r="G69" s="1">
        <f t="shared" si="10"/>
        <v>0.52</v>
      </c>
      <c r="H69">
        <v>17</v>
      </c>
      <c r="I69" s="1">
        <f t="shared" si="11"/>
        <v>0.65384615384615385</v>
      </c>
      <c r="J69" s="3">
        <v>93</v>
      </c>
      <c r="K69" s="6">
        <f t="shared" si="13"/>
        <v>8.0034423407917388E-2</v>
      </c>
      <c r="L69" s="4">
        <v>-7126.0140000000001</v>
      </c>
      <c r="M69" s="5">
        <v>9.9699999999999997E-3</v>
      </c>
      <c r="N69" t="s">
        <v>178</v>
      </c>
      <c r="O69" t="s">
        <v>192</v>
      </c>
    </row>
    <row r="70" spans="1:15" x14ac:dyDescent="0.45">
      <c r="A70" s="163"/>
      <c r="B70" t="s">
        <v>15</v>
      </c>
      <c r="C70">
        <v>4</v>
      </c>
      <c r="D70">
        <v>500</v>
      </c>
      <c r="E70">
        <v>250</v>
      </c>
      <c r="F70">
        <v>143</v>
      </c>
      <c r="G70" s="1">
        <f t="shared" si="10"/>
        <v>0.57199999999999995</v>
      </c>
      <c r="H70">
        <v>113</v>
      </c>
      <c r="I70" s="1">
        <f t="shared" si="11"/>
        <v>0.79020979020979021</v>
      </c>
      <c r="J70" s="3">
        <v>93</v>
      </c>
      <c r="K70" s="6">
        <f t="shared" si="13"/>
        <v>8.0034423407917388E-2</v>
      </c>
      <c r="L70" s="4">
        <v>-7126.0140000000001</v>
      </c>
      <c r="M70" s="5">
        <v>9.9699999999999997E-3</v>
      </c>
      <c r="N70" t="s">
        <v>178</v>
      </c>
      <c r="O70" t="s">
        <v>193</v>
      </c>
    </row>
    <row r="71" spans="1:15" x14ac:dyDescent="0.45">
      <c r="A71" s="163"/>
      <c r="B71" t="s">
        <v>15</v>
      </c>
      <c r="C71">
        <v>4</v>
      </c>
      <c r="D71">
        <v>1000</v>
      </c>
      <c r="E71">
        <v>500</v>
      </c>
      <c r="F71">
        <v>288</v>
      </c>
      <c r="G71" s="1">
        <f t="shared" si="10"/>
        <v>0.57599999999999996</v>
      </c>
      <c r="H71">
        <v>233</v>
      </c>
      <c r="I71" s="1">
        <f t="shared" si="11"/>
        <v>0.80902777777777779</v>
      </c>
      <c r="J71" s="3">
        <v>93</v>
      </c>
      <c r="K71" s="6">
        <f t="shared" si="13"/>
        <v>8.0034423407917388E-2</v>
      </c>
      <c r="L71" s="4">
        <v>-7126.0140000000001</v>
      </c>
      <c r="M71" s="5">
        <v>8.7200000000000003E-3</v>
      </c>
      <c r="N71" t="s">
        <v>178</v>
      </c>
      <c r="O71" t="s">
        <v>194</v>
      </c>
    </row>
    <row r="72" spans="1:15" x14ac:dyDescent="0.45">
      <c r="A72" s="163"/>
      <c r="B72" t="s">
        <v>15</v>
      </c>
      <c r="C72">
        <v>4</v>
      </c>
      <c r="D72">
        <v>5000</v>
      </c>
      <c r="E72">
        <v>2500</v>
      </c>
      <c r="F72">
        <v>1364</v>
      </c>
      <c r="G72" s="1">
        <f t="shared" si="10"/>
        <v>0.54559999999999997</v>
      </c>
      <c r="H72">
        <v>1089</v>
      </c>
      <c r="I72" s="1">
        <f t="shared" si="11"/>
        <v>0.79838709677419351</v>
      </c>
      <c r="J72" s="3">
        <v>93</v>
      </c>
      <c r="K72" s="6">
        <f t="shared" si="13"/>
        <v>8.0034423407917388E-2</v>
      </c>
      <c r="L72" s="4">
        <v>-7126.0140000000001</v>
      </c>
      <c r="M72" s="5">
        <v>9.9699999999999997E-3</v>
      </c>
      <c r="N72" t="s">
        <v>178</v>
      </c>
      <c r="O72" t="s">
        <v>195</v>
      </c>
    </row>
    <row r="73" spans="1:15" x14ac:dyDescent="0.45">
      <c r="A73" s="163"/>
      <c r="B73" t="s">
        <v>15</v>
      </c>
      <c r="C73">
        <v>4</v>
      </c>
      <c r="D73">
        <v>10000</v>
      </c>
      <c r="E73">
        <v>5000</v>
      </c>
      <c r="F73">
        <v>2757</v>
      </c>
      <c r="G73" s="1">
        <f t="shared" si="10"/>
        <v>0.5514</v>
      </c>
      <c r="H73">
        <v>2206</v>
      </c>
      <c r="I73" s="1">
        <f t="shared" si="11"/>
        <v>0.8001450852375771</v>
      </c>
      <c r="J73" s="3">
        <v>93</v>
      </c>
      <c r="K73" s="6">
        <f t="shared" si="13"/>
        <v>8.0034423407917388E-2</v>
      </c>
      <c r="L73" s="4">
        <v>-7126.0140000000001</v>
      </c>
      <c r="M73" s="5">
        <v>9.9699999999999997E-3</v>
      </c>
      <c r="N73" t="s">
        <v>178</v>
      </c>
      <c r="O73" t="s">
        <v>196</v>
      </c>
    </row>
    <row r="74" spans="1:15" x14ac:dyDescent="0.45">
      <c r="A74" s="163"/>
      <c r="B74" t="s">
        <v>16</v>
      </c>
      <c r="C74">
        <v>5</v>
      </c>
      <c r="D74">
        <v>100</v>
      </c>
      <c r="E74">
        <v>50</v>
      </c>
      <c r="G74" s="1">
        <f t="shared" si="10"/>
        <v>0</v>
      </c>
      <c r="I74" s="1" t="e">
        <f t="shared" si="11"/>
        <v>#DIV/0!</v>
      </c>
      <c r="J74" s="3"/>
      <c r="K74" s="6">
        <f t="shared" si="13"/>
        <v>0</v>
      </c>
      <c r="L74" s="4" t="s">
        <v>191</v>
      </c>
      <c r="M74" s="5"/>
      <c r="O74" t="s">
        <v>201</v>
      </c>
    </row>
    <row r="75" spans="1:15" x14ac:dyDescent="0.45">
      <c r="G75" s="1"/>
      <c r="I75" s="1"/>
      <c r="J75" s="3"/>
      <c r="K75" s="6"/>
      <c r="M75" s="5"/>
    </row>
    <row r="76" spans="1:15" x14ac:dyDescent="0.45">
      <c r="G76" s="1"/>
      <c r="I76" s="1"/>
      <c r="J76" s="3"/>
      <c r="K76" s="6"/>
      <c r="M76" s="5"/>
    </row>
    <row r="77" spans="1:15" x14ac:dyDescent="0.45">
      <c r="G77" s="1"/>
      <c r="I77" s="1"/>
      <c r="J77" s="3"/>
      <c r="K77" s="6"/>
      <c r="M77" s="5"/>
    </row>
    <row r="78" spans="1:15" s="7" customFormat="1" x14ac:dyDescent="0.45">
      <c r="L78" s="8"/>
    </row>
    <row r="80" spans="1:15" x14ac:dyDescent="0.45">
      <c r="B80" t="s">
        <v>1</v>
      </c>
      <c r="D80" t="s">
        <v>2</v>
      </c>
    </row>
    <row r="81" spans="1:15" x14ac:dyDescent="0.45">
      <c r="B81">
        <v>1162</v>
      </c>
      <c r="D81">
        <v>32</v>
      </c>
      <c r="F81" s="160" t="s">
        <v>20</v>
      </c>
      <c r="G81" s="160"/>
      <c r="H81" s="161" t="s">
        <v>18</v>
      </c>
      <c r="I81" s="161"/>
      <c r="J81" s="162" t="s">
        <v>19</v>
      </c>
      <c r="K81" s="162"/>
    </row>
    <row r="82" spans="1:15" x14ac:dyDescent="0.45">
      <c r="B82" t="s">
        <v>3</v>
      </c>
      <c r="C82" t="s">
        <v>17</v>
      </c>
      <c r="D82" t="s">
        <v>4</v>
      </c>
      <c r="F82" t="s">
        <v>7</v>
      </c>
      <c r="G82" t="s">
        <v>5</v>
      </c>
      <c r="H82" t="s">
        <v>7</v>
      </c>
      <c r="I82" t="s">
        <v>5</v>
      </c>
      <c r="J82" t="s">
        <v>7</v>
      </c>
      <c r="K82" t="s">
        <v>5</v>
      </c>
      <c r="L82" s="4" t="s">
        <v>6</v>
      </c>
      <c r="M82" t="s">
        <v>8</v>
      </c>
      <c r="N82" t="s">
        <v>73</v>
      </c>
      <c r="O82" t="s">
        <v>74</v>
      </c>
    </row>
    <row r="83" spans="1:15" x14ac:dyDescent="0.45">
      <c r="A83" s="164" t="s">
        <v>126</v>
      </c>
      <c r="B83" t="s">
        <v>12</v>
      </c>
      <c r="C83">
        <v>1</v>
      </c>
      <c r="D83">
        <v>100</v>
      </c>
      <c r="E83">
        <v>50</v>
      </c>
      <c r="F83">
        <v>50</v>
      </c>
      <c r="G83" s="1">
        <f t="shared" ref="G83:G92" si="14">F83/E83</f>
        <v>1</v>
      </c>
      <c r="H83">
        <v>50</v>
      </c>
      <c r="I83" s="1">
        <f>H83/E83</f>
        <v>1</v>
      </c>
      <c r="J83" s="3">
        <v>1162</v>
      </c>
      <c r="K83" s="6">
        <f>J83/$B$81</f>
        <v>1</v>
      </c>
      <c r="L83" s="4">
        <v>-8133.59</v>
      </c>
      <c r="M83" s="5">
        <v>8.8299999999999993E-3</v>
      </c>
      <c r="O83" t="s">
        <v>137</v>
      </c>
    </row>
    <row r="84" spans="1:15" x14ac:dyDescent="0.45">
      <c r="A84" s="164"/>
      <c r="B84" t="s">
        <v>13</v>
      </c>
      <c r="C84">
        <v>2</v>
      </c>
      <c r="D84">
        <v>100</v>
      </c>
      <c r="E84">
        <v>50</v>
      </c>
      <c r="F84">
        <v>42</v>
      </c>
      <c r="G84" s="1">
        <f>F84/E84</f>
        <v>0.84</v>
      </c>
      <c r="H84">
        <v>12</v>
      </c>
      <c r="I84" s="1">
        <f>H84/F84</f>
        <v>0.2857142857142857</v>
      </c>
      <c r="J84" s="3">
        <v>503</v>
      </c>
      <c r="K84" s="6">
        <f t="shared" ref="K84:K103" si="15">J84/$B$81</f>
        <v>0.43287435456110157</v>
      </c>
      <c r="L84" s="4">
        <v>-8024.71</v>
      </c>
      <c r="M84" s="5">
        <v>1.7600000000000001E-3</v>
      </c>
      <c r="O84" t="s">
        <v>127</v>
      </c>
    </row>
    <row r="85" spans="1:15" x14ac:dyDescent="0.45">
      <c r="A85" s="164"/>
      <c r="B85" t="s">
        <v>13</v>
      </c>
      <c r="C85">
        <v>2</v>
      </c>
      <c r="D85">
        <v>500</v>
      </c>
      <c r="E85">
        <v>250</v>
      </c>
      <c r="F85">
        <v>230</v>
      </c>
      <c r="G85" s="1">
        <f>F85/E85</f>
        <v>0.92</v>
      </c>
      <c r="H85">
        <v>140</v>
      </c>
      <c r="I85" s="1">
        <f>H85/F85</f>
        <v>0.60869565217391308</v>
      </c>
      <c r="J85" s="3">
        <v>503</v>
      </c>
      <c r="K85" s="6">
        <f>J85/$B$81</f>
        <v>0.43287435456110157</v>
      </c>
      <c r="L85" s="4">
        <v>-8024.71</v>
      </c>
      <c r="M85" s="5">
        <v>1.7600000000000001E-3</v>
      </c>
      <c r="O85" t="s">
        <v>128</v>
      </c>
    </row>
    <row r="86" spans="1:15" x14ac:dyDescent="0.45">
      <c r="A86" s="164"/>
      <c r="B86" t="s">
        <v>13</v>
      </c>
      <c r="C86">
        <v>2</v>
      </c>
      <c r="D86">
        <v>1000</v>
      </c>
      <c r="E86">
        <v>500</v>
      </c>
      <c r="F86">
        <v>463</v>
      </c>
      <c r="G86" s="1">
        <f>F86/E86</f>
        <v>0.92600000000000005</v>
      </c>
      <c r="H86">
        <v>284</v>
      </c>
      <c r="I86" s="1">
        <f>H86/F86</f>
        <v>0.61339092872570189</v>
      </c>
      <c r="J86" s="3">
        <v>503</v>
      </c>
      <c r="K86" s="6">
        <f>J86/$B$81</f>
        <v>0.43287435456110157</v>
      </c>
      <c r="L86" s="4">
        <v>-8024.71</v>
      </c>
      <c r="M86" s="5">
        <v>1.7600000000000001E-3</v>
      </c>
      <c r="O86" t="s">
        <v>129</v>
      </c>
    </row>
    <row r="87" spans="1:15" x14ac:dyDescent="0.45">
      <c r="A87" s="164"/>
      <c r="B87" t="s">
        <v>13</v>
      </c>
      <c r="C87">
        <v>2</v>
      </c>
      <c r="D87">
        <v>5000</v>
      </c>
      <c r="E87">
        <v>2500</v>
      </c>
      <c r="F87">
        <v>2323</v>
      </c>
      <c r="G87" s="1">
        <f t="shared" si="14"/>
        <v>0.92920000000000003</v>
      </c>
      <c r="H87">
        <v>1456</v>
      </c>
      <c r="I87" s="1">
        <f t="shared" ref="I87:I92" si="16">H87/F87</f>
        <v>0.62677572105036594</v>
      </c>
      <c r="J87" s="3">
        <v>503</v>
      </c>
      <c r="K87" s="6">
        <f t="shared" si="15"/>
        <v>0.43287435456110157</v>
      </c>
      <c r="L87" s="4">
        <v>-8024.71</v>
      </c>
      <c r="M87" s="5">
        <v>1.7600000000000001E-3</v>
      </c>
      <c r="O87" t="s">
        <v>130</v>
      </c>
    </row>
    <row r="88" spans="1:15" x14ac:dyDescent="0.45">
      <c r="A88" s="164"/>
      <c r="B88" t="s">
        <v>13</v>
      </c>
      <c r="C88">
        <v>2</v>
      </c>
      <c r="D88">
        <v>10000</v>
      </c>
      <c r="E88">
        <v>5000</v>
      </c>
      <c r="F88">
        <v>4639</v>
      </c>
      <c r="G88" s="1">
        <f t="shared" si="14"/>
        <v>0.92779999999999996</v>
      </c>
      <c r="H88">
        <v>2903</v>
      </c>
      <c r="I88" s="1">
        <f t="shared" si="16"/>
        <v>0.62578141840913992</v>
      </c>
      <c r="J88" s="3">
        <v>503</v>
      </c>
      <c r="K88" s="6">
        <f t="shared" si="15"/>
        <v>0.43287435456110157</v>
      </c>
      <c r="L88" s="4">
        <v>-8024.71</v>
      </c>
      <c r="M88" s="5">
        <v>1.7600000000000001E-3</v>
      </c>
      <c r="O88" t="s">
        <v>131</v>
      </c>
    </row>
    <row r="89" spans="1:15" x14ac:dyDescent="0.45">
      <c r="A89" s="164"/>
      <c r="B89" t="s">
        <v>14</v>
      </c>
      <c r="C89">
        <v>3</v>
      </c>
      <c r="D89">
        <v>100</v>
      </c>
      <c r="E89">
        <v>50</v>
      </c>
      <c r="F89">
        <v>27</v>
      </c>
      <c r="G89" s="1">
        <f t="shared" si="14"/>
        <v>0.54</v>
      </c>
      <c r="H89">
        <v>13</v>
      </c>
      <c r="I89" s="1">
        <f t="shared" si="16"/>
        <v>0.48148148148148145</v>
      </c>
      <c r="J89" s="3">
        <v>95</v>
      </c>
      <c r="K89" s="6">
        <f t="shared" si="15"/>
        <v>8.175559380378658E-2</v>
      </c>
      <c r="L89" s="4">
        <v>-7943.9610000000002</v>
      </c>
      <c r="M89" s="5">
        <v>5.0200000000000002E-3</v>
      </c>
      <c r="O89" t="s">
        <v>132</v>
      </c>
    </row>
    <row r="90" spans="1:15" x14ac:dyDescent="0.45">
      <c r="A90" s="164"/>
      <c r="B90" t="s">
        <v>14</v>
      </c>
      <c r="C90">
        <v>3</v>
      </c>
      <c r="D90">
        <v>500</v>
      </c>
      <c r="E90">
        <v>250</v>
      </c>
      <c r="F90">
        <v>190</v>
      </c>
      <c r="G90" s="1">
        <f>F90/E90</f>
        <v>0.76</v>
      </c>
      <c r="H90">
        <v>172</v>
      </c>
      <c r="I90" s="1">
        <f>H90/F90</f>
        <v>0.90526315789473688</v>
      </c>
      <c r="J90" s="3">
        <v>95</v>
      </c>
      <c r="K90" s="6">
        <f>J90/$B$81</f>
        <v>8.175559380378658E-2</v>
      </c>
      <c r="L90" s="4">
        <v>-7943.9610000000002</v>
      </c>
      <c r="M90" s="5">
        <v>5.0200000000000002E-3</v>
      </c>
      <c r="O90" t="s">
        <v>133</v>
      </c>
    </row>
    <row r="91" spans="1:15" x14ac:dyDescent="0.45">
      <c r="A91" s="164"/>
      <c r="B91" t="s">
        <v>14</v>
      </c>
      <c r="C91">
        <v>3</v>
      </c>
      <c r="D91">
        <v>1000</v>
      </c>
      <c r="E91">
        <v>500</v>
      </c>
      <c r="F91">
        <v>362</v>
      </c>
      <c r="G91" s="1">
        <f t="shared" si="14"/>
        <v>0.72399999999999998</v>
      </c>
      <c r="H91">
        <v>320</v>
      </c>
      <c r="I91" s="1">
        <f t="shared" si="16"/>
        <v>0.88397790055248615</v>
      </c>
      <c r="J91" s="3">
        <v>95</v>
      </c>
      <c r="K91" s="6">
        <f t="shared" si="15"/>
        <v>8.175559380378658E-2</v>
      </c>
      <c r="L91" s="4">
        <v>-7943.9610000000002</v>
      </c>
      <c r="M91" s="5">
        <v>5.0200000000000002E-3</v>
      </c>
      <c r="O91" t="s">
        <v>134</v>
      </c>
    </row>
    <row r="92" spans="1:15" x14ac:dyDescent="0.45">
      <c r="A92" s="164"/>
      <c r="B92" t="s">
        <v>14</v>
      </c>
      <c r="C92">
        <v>3</v>
      </c>
      <c r="D92">
        <v>5000</v>
      </c>
      <c r="E92">
        <v>2500</v>
      </c>
      <c r="F92">
        <v>1718</v>
      </c>
      <c r="G92" s="1">
        <f t="shared" si="14"/>
        <v>0.68720000000000003</v>
      </c>
      <c r="H92">
        <v>1473</v>
      </c>
      <c r="I92" s="1">
        <f t="shared" si="16"/>
        <v>0.85739231664726423</v>
      </c>
      <c r="J92" s="3">
        <v>95</v>
      </c>
      <c r="K92" s="6">
        <f t="shared" si="15"/>
        <v>8.175559380378658E-2</v>
      </c>
      <c r="L92" s="4">
        <v>-7943.9610000000002</v>
      </c>
      <c r="M92" s="5">
        <v>5.0200000000000002E-3</v>
      </c>
      <c r="O92" t="s">
        <v>135</v>
      </c>
    </row>
    <row r="93" spans="1:15" x14ac:dyDescent="0.45">
      <c r="A93" s="164"/>
      <c r="B93" t="s">
        <v>14</v>
      </c>
      <c r="C93">
        <v>3</v>
      </c>
      <c r="D93">
        <v>10000</v>
      </c>
      <c r="E93">
        <v>5000</v>
      </c>
      <c r="F93">
        <v>3464</v>
      </c>
      <c r="G93" s="1">
        <f t="shared" ref="G93:G103" si="17">F93/E93</f>
        <v>0.69279999999999997</v>
      </c>
      <c r="H93">
        <v>2994</v>
      </c>
      <c r="I93" s="1">
        <f t="shared" ref="I93:I103" si="18">H93/F93</f>
        <v>0.86431870669745958</v>
      </c>
      <c r="J93" s="3">
        <v>95</v>
      </c>
      <c r="K93" s="6">
        <f t="shared" si="15"/>
        <v>8.175559380378658E-2</v>
      </c>
      <c r="L93" s="4">
        <v>-7943.9610000000002</v>
      </c>
      <c r="M93" s="5">
        <v>5.0200000000000002E-3</v>
      </c>
      <c r="O93" t="s">
        <v>136</v>
      </c>
    </row>
    <row r="94" spans="1:15" x14ac:dyDescent="0.45">
      <c r="A94" s="164"/>
      <c r="B94" t="s">
        <v>15</v>
      </c>
      <c r="C94">
        <v>4</v>
      </c>
      <c r="D94">
        <v>100</v>
      </c>
      <c r="E94">
        <v>50</v>
      </c>
      <c r="F94">
        <v>34</v>
      </c>
      <c r="G94" s="1">
        <f t="shared" si="17"/>
        <v>0.68</v>
      </c>
      <c r="H94">
        <v>2</v>
      </c>
      <c r="I94" s="1">
        <f t="shared" si="18"/>
        <v>5.8823529411764705E-2</v>
      </c>
      <c r="J94" s="3">
        <v>62</v>
      </c>
      <c r="K94" s="6">
        <f t="shared" si="15"/>
        <v>5.3356282271944923E-2</v>
      </c>
      <c r="L94" s="4">
        <v>-7820.643</v>
      </c>
      <c r="M94" s="5">
        <v>1.41E-3</v>
      </c>
      <c r="O94" t="s">
        <v>138</v>
      </c>
    </row>
    <row r="95" spans="1:15" x14ac:dyDescent="0.45">
      <c r="A95" s="164"/>
      <c r="B95" t="s">
        <v>15</v>
      </c>
      <c r="C95">
        <v>4</v>
      </c>
      <c r="D95">
        <v>500</v>
      </c>
      <c r="E95">
        <v>250</v>
      </c>
      <c r="F95">
        <v>224</v>
      </c>
      <c r="G95" s="1">
        <f t="shared" si="17"/>
        <v>0.89600000000000002</v>
      </c>
      <c r="H95">
        <v>122</v>
      </c>
      <c r="I95" s="1">
        <f t="shared" si="18"/>
        <v>0.5446428571428571</v>
      </c>
      <c r="J95" s="3">
        <v>62</v>
      </c>
      <c r="K95" s="6">
        <f t="shared" si="15"/>
        <v>5.3356282271944923E-2</v>
      </c>
      <c r="L95" s="4">
        <v>-7820.643</v>
      </c>
      <c r="M95" s="5">
        <v>1.41E-3</v>
      </c>
      <c r="O95" t="s">
        <v>139</v>
      </c>
    </row>
    <row r="96" spans="1:15" x14ac:dyDescent="0.45">
      <c r="A96" s="164"/>
      <c r="B96" t="s">
        <v>15</v>
      </c>
      <c r="C96">
        <v>4</v>
      </c>
      <c r="D96">
        <v>1000</v>
      </c>
      <c r="E96">
        <v>500</v>
      </c>
      <c r="F96">
        <v>436</v>
      </c>
      <c r="G96" s="1">
        <f t="shared" si="17"/>
        <v>0.872</v>
      </c>
      <c r="H96">
        <v>243</v>
      </c>
      <c r="I96" s="1">
        <f t="shared" si="18"/>
        <v>0.55733944954128445</v>
      </c>
      <c r="J96" s="3">
        <v>62</v>
      </c>
      <c r="K96" s="6">
        <f t="shared" si="15"/>
        <v>5.3356282271944923E-2</v>
      </c>
      <c r="L96" s="4">
        <v>-7820.643</v>
      </c>
      <c r="M96" s="5">
        <v>1.41E-3</v>
      </c>
      <c r="O96" t="s">
        <v>140</v>
      </c>
    </row>
    <row r="97" spans="1:20" x14ac:dyDescent="0.45">
      <c r="A97" s="164"/>
      <c r="B97" t="s">
        <v>15</v>
      </c>
      <c r="C97">
        <v>4</v>
      </c>
      <c r="D97">
        <v>5000</v>
      </c>
      <c r="E97">
        <v>2500</v>
      </c>
      <c r="F97">
        <v>2214</v>
      </c>
      <c r="G97" s="1">
        <f t="shared" si="17"/>
        <v>0.88560000000000005</v>
      </c>
      <c r="H97">
        <v>1186</v>
      </c>
      <c r="I97" s="1">
        <f t="shared" si="18"/>
        <v>0.53568202348690153</v>
      </c>
      <c r="J97" s="3">
        <v>62</v>
      </c>
      <c r="K97" s="6">
        <f t="shared" si="15"/>
        <v>5.3356282271944923E-2</v>
      </c>
      <c r="L97" s="4">
        <v>-7820.643</v>
      </c>
      <c r="M97" s="5">
        <v>1.41E-3</v>
      </c>
      <c r="O97" t="s">
        <v>146</v>
      </c>
    </row>
    <row r="98" spans="1:20" x14ac:dyDescent="0.45">
      <c r="A98" s="164"/>
      <c r="B98" t="s">
        <v>15</v>
      </c>
      <c r="C98">
        <v>4</v>
      </c>
      <c r="D98">
        <v>10000</v>
      </c>
      <c r="E98">
        <v>5000</v>
      </c>
      <c r="F98">
        <v>4384</v>
      </c>
      <c r="G98" s="1">
        <f t="shared" si="17"/>
        <v>0.87680000000000002</v>
      </c>
      <c r="H98">
        <v>2405</v>
      </c>
      <c r="I98" s="1">
        <f t="shared" si="18"/>
        <v>0.54858576642335766</v>
      </c>
      <c r="J98" s="3">
        <v>62</v>
      </c>
      <c r="K98" s="6">
        <f t="shared" si="15"/>
        <v>5.3356282271944923E-2</v>
      </c>
      <c r="L98" s="4">
        <v>-7820.643</v>
      </c>
      <c r="M98" s="5">
        <v>1.41E-3</v>
      </c>
      <c r="O98" t="s">
        <v>147</v>
      </c>
    </row>
    <row r="99" spans="1:20" x14ac:dyDescent="0.45">
      <c r="A99" s="164"/>
      <c r="B99" t="s">
        <v>16</v>
      </c>
      <c r="C99">
        <v>5</v>
      </c>
      <c r="D99">
        <v>100</v>
      </c>
      <c r="E99">
        <v>50</v>
      </c>
      <c r="F99">
        <v>34</v>
      </c>
      <c r="G99" s="1">
        <f t="shared" si="17"/>
        <v>0.68</v>
      </c>
      <c r="H99">
        <v>3</v>
      </c>
      <c r="I99" s="1">
        <f t="shared" si="18"/>
        <v>8.8235294117647065E-2</v>
      </c>
      <c r="J99" s="3">
        <v>60</v>
      </c>
      <c r="K99" s="6">
        <f t="shared" si="15"/>
        <v>5.163511187607573E-2</v>
      </c>
      <c r="L99" s="4">
        <v>-7748.3869999999997</v>
      </c>
      <c r="M99" s="5">
        <v>8.9400000000000005E-4</v>
      </c>
      <c r="O99" t="s">
        <v>141</v>
      </c>
    </row>
    <row r="100" spans="1:20" x14ac:dyDescent="0.45">
      <c r="A100" s="164"/>
      <c r="B100" t="s">
        <v>16</v>
      </c>
      <c r="C100">
        <v>5</v>
      </c>
      <c r="D100">
        <v>500</v>
      </c>
      <c r="E100">
        <v>250</v>
      </c>
      <c r="F100">
        <v>175</v>
      </c>
      <c r="G100" s="1">
        <f t="shared" si="17"/>
        <v>0.7</v>
      </c>
      <c r="H100">
        <v>110</v>
      </c>
      <c r="I100" s="1">
        <f t="shared" si="18"/>
        <v>0.62857142857142856</v>
      </c>
      <c r="J100" s="3">
        <v>60</v>
      </c>
      <c r="K100" s="6">
        <f t="shared" si="15"/>
        <v>5.163511187607573E-2</v>
      </c>
      <c r="L100" s="4">
        <v>-7748.3869999999997</v>
      </c>
      <c r="M100" s="5">
        <v>8.9400000000000005E-4</v>
      </c>
      <c r="O100" t="s">
        <v>142</v>
      </c>
    </row>
    <row r="101" spans="1:20" x14ac:dyDescent="0.45">
      <c r="A101" s="164"/>
      <c r="B101" t="s">
        <v>16</v>
      </c>
      <c r="C101">
        <v>5</v>
      </c>
      <c r="D101">
        <v>1000</v>
      </c>
      <c r="E101">
        <v>500</v>
      </c>
      <c r="F101">
        <v>358</v>
      </c>
      <c r="G101" s="1">
        <f t="shared" si="17"/>
        <v>0.71599999999999997</v>
      </c>
      <c r="H101">
        <v>242</v>
      </c>
      <c r="I101" s="1">
        <f t="shared" si="18"/>
        <v>0.67597765363128492</v>
      </c>
      <c r="J101" s="3">
        <v>60</v>
      </c>
      <c r="K101" s="6">
        <f t="shared" si="15"/>
        <v>5.163511187607573E-2</v>
      </c>
      <c r="L101" s="4">
        <v>-7748.3869999999997</v>
      </c>
      <c r="M101" s="5">
        <v>8.9400000000000005E-4</v>
      </c>
      <c r="O101" t="s">
        <v>143</v>
      </c>
    </row>
    <row r="102" spans="1:20" x14ac:dyDescent="0.45">
      <c r="A102" s="164"/>
      <c r="B102" t="s">
        <v>16</v>
      </c>
      <c r="C102">
        <v>5</v>
      </c>
      <c r="D102">
        <v>5000</v>
      </c>
      <c r="E102">
        <v>2500</v>
      </c>
      <c r="F102">
        <v>1789</v>
      </c>
      <c r="G102" s="1">
        <f t="shared" si="17"/>
        <v>0.71560000000000001</v>
      </c>
      <c r="H102">
        <v>1180</v>
      </c>
      <c r="I102" s="1">
        <f t="shared" si="18"/>
        <v>0.65958636109558411</v>
      </c>
      <c r="J102" s="3">
        <v>60</v>
      </c>
      <c r="K102" s="6">
        <f t="shared" si="15"/>
        <v>5.163511187607573E-2</v>
      </c>
      <c r="L102" s="4">
        <v>-7748.3869999999997</v>
      </c>
      <c r="M102" s="5">
        <v>8.9400000000000005E-4</v>
      </c>
      <c r="O102" t="s">
        <v>144</v>
      </c>
    </row>
    <row r="103" spans="1:20" x14ac:dyDescent="0.45">
      <c r="A103" s="164"/>
      <c r="B103" t="s">
        <v>16</v>
      </c>
      <c r="C103">
        <v>5</v>
      </c>
      <c r="D103">
        <v>10000</v>
      </c>
      <c r="E103">
        <v>5000</v>
      </c>
      <c r="F103">
        <v>3573</v>
      </c>
      <c r="G103" s="1">
        <f t="shared" si="17"/>
        <v>0.71460000000000001</v>
      </c>
      <c r="H103">
        <v>2358</v>
      </c>
      <c r="I103" s="1">
        <f t="shared" si="18"/>
        <v>0.65994962216624686</v>
      </c>
      <c r="J103" s="3">
        <v>60</v>
      </c>
      <c r="K103" s="6">
        <f t="shared" si="15"/>
        <v>5.163511187607573E-2</v>
      </c>
      <c r="L103" s="4">
        <v>-7748.3869999999997</v>
      </c>
      <c r="M103" s="5">
        <v>1.5299999999999999E-3</v>
      </c>
      <c r="O103" t="s">
        <v>145</v>
      </c>
    </row>
    <row r="104" spans="1:20" x14ac:dyDescent="0.45">
      <c r="A104" s="164"/>
      <c r="B104" t="s">
        <v>94</v>
      </c>
      <c r="C104">
        <v>6</v>
      </c>
      <c r="D104">
        <v>100</v>
      </c>
      <c r="E104">
        <v>50</v>
      </c>
      <c r="F104">
        <v>29</v>
      </c>
      <c r="G104" s="1">
        <f t="shared" ref="G104:G109" si="19">F104/E104</f>
        <v>0.57999999999999996</v>
      </c>
      <c r="H104">
        <v>1</v>
      </c>
      <c r="I104" s="1">
        <f t="shared" ref="I104:I111" si="20">H104/F104</f>
        <v>3.4482758620689655E-2</v>
      </c>
      <c r="J104" s="3">
        <v>13</v>
      </c>
      <c r="K104" s="6">
        <f t="shared" ref="K104:K111" si="21">J104/$B$81</f>
        <v>1.1187607573149742E-2</v>
      </c>
      <c r="L104" s="4">
        <v>-7715.174</v>
      </c>
      <c r="M104" s="5">
        <v>1.13E-4</v>
      </c>
      <c r="O104" t="s">
        <v>148</v>
      </c>
      <c r="T104" t="s">
        <v>197</v>
      </c>
    </row>
    <row r="105" spans="1:20" x14ac:dyDescent="0.45">
      <c r="A105" s="164"/>
      <c r="B105" t="s">
        <v>94</v>
      </c>
      <c r="C105">
        <v>6</v>
      </c>
      <c r="D105">
        <v>500</v>
      </c>
      <c r="E105">
        <v>250</v>
      </c>
      <c r="F105">
        <v>200</v>
      </c>
      <c r="G105" s="1">
        <f t="shared" si="19"/>
        <v>0.8</v>
      </c>
      <c r="H105">
        <v>2</v>
      </c>
      <c r="I105" s="1">
        <f t="shared" si="20"/>
        <v>0.01</v>
      </c>
      <c r="J105" s="3">
        <v>38</v>
      </c>
      <c r="K105" s="6">
        <f t="shared" si="21"/>
        <v>3.2702237521514632E-2</v>
      </c>
      <c r="L105" s="4">
        <v>-7685.2650000000003</v>
      </c>
      <c r="M105" s="5">
        <v>8.4399999999999999E-14</v>
      </c>
      <c r="O105" t="s">
        <v>149</v>
      </c>
    </row>
    <row r="106" spans="1:20" x14ac:dyDescent="0.45">
      <c r="A106" s="164"/>
      <c r="B106" t="s">
        <v>94</v>
      </c>
      <c r="C106">
        <v>6</v>
      </c>
      <c r="D106">
        <v>1000</v>
      </c>
      <c r="E106">
        <v>500</v>
      </c>
      <c r="F106">
        <v>428</v>
      </c>
      <c r="G106" s="1">
        <f t="shared" si="19"/>
        <v>0.85599999999999998</v>
      </c>
      <c r="H106">
        <v>2</v>
      </c>
      <c r="I106" s="1">
        <f t="shared" si="20"/>
        <v>4.6728971962616819E-3</v>
      </c>
      <c r="J106" s="3">
        <v>62</v>
      </c>
      <c r="K106" s="6">
        <f t="shared" si="21"/>
        <v>5.3356282271944923E-2</v>
      </c>
      <c r="L106" s="4">
        <v>-7663.8289999999997</v>
      </c>
      <c r="M106" s="5">
        <v>2.6500000000000002E-16</v>
      </c>
      <c r="N106" t="s">
        <v>152</v>
      </c>
      <c r="O106" t="s">
        <v>150</v>
      </c>
    </row>
    <row r="107" spans="1:20" x14ac:dyDescent="0.45">
      <c r="A107" s="164"/>
      <c r="B107" t="s">
        <v>94</v>
      </c>
      <c r="C107">
        <v>6</v>
      </c>
      <c r="D107">
        <v>1000</v>
      </c>
      <c r="E107">
        <v>500</v>
      </c>
      <c r="F107">
        <v>435</v>
      </c>
      <c r="G107" s="1">
        <f t="shared" si="19"/>
        <v>0.87</v>
      </c>
      <c r="H107">
        <v>9</v>
      </c>
      <c r="I107" s="1">
        <f t="shared" si="20"/>
        <v>2.0689655172413793E-2</v>
      </c>
      <c r="J107" s="3">
        <v>62</v>
      </c>
      <c r="K107" s="6">
        <f t="shared" si="21"/>
        <v>5.3356282271944923E-2</v>
      </c>
      <c r="L107" s="4">
        <v>-7663.8289999999997</v>
      </c>
      <c r="M107" s="5">
        <v>2.6500000000000002E-16</v>
      </c>
      <c r="N107" t="s">
        <v>152</v>
      </c>
      <c r="O107" t="s">
        <v>153</v>
      </c>
    </row>
    <row r="108" spans="1:20" x14ac:dyDescent="0.45">
      <c r="A108" s="164"/>
      <c r="B108" t="s">
        <v>94</v>
      </c>
      <c r="C108">
        <v>6</v>
      </c>
      <c r="D108">
        <v>5000</v>
      </c>
      <c r="E108">
        <v>2500</v>
      </c>
      <c r="F108">
        <v>2121</v>
      </c>
      <c r="G108" s="1">
        <f t="shared" si="19"/>
        <v>0.84840000000000004</v>
      </c>
      <c r="H108">
        <v>53</v>
      </c>
      <c r="I108" s="1">
        <f t="shared" si="20"/>
        <v>2.4988213107024988E-2</v>
      </c>
      <c r="J108" s="3">
        <v>62</v>
      </c>
      <c r="K108" s="6">
        <f t="shared" si="21"/>
        <v>5.3356282271944923E-2</v>
      </c>
      <c r="L108" s="4">
        <v>-7663.8289999999997</v>
      </c>
      <c r="M108" s="5">
        <v>2.6500000000000002E-16</v>
      </c>
      <c r="N108" t="s">
        <v>152</v>
      </c>
      <c r="O108" t="s">
        <v>151</v>
      </c>
    </row>
    <row r="109" spans="1:20" x14ac:dyDescent="0.45">
      <c r="A109" s="164"/>
      <c r="B109" t="s">
        <v>94</v>
      </c>
      <c r="C109">
        <v>6</v>
      </c>
      <c r="D109">
        <v>10000</v>
      </c>
      <c r="E109">
        <v>5000</v>
      </c>
      <c r="F109">
        <v>4252</v>
      </c>
      <c r="G109" s="1">
        <f t="shared" si="19"/>
        <v>0.85040000000000004</v>
      </c>
      <c r="H109">
        <v>104</v>
      </c>
      <c r="I109" s="1">
        <f t="shared" si="20"/>
        <v>2.4459078080903106E-2</v>
      </c>
      <c r="J109" s="3">
        <v>62</v>
      </c>
      <c r="K109" s="6">
        <f t="shared" si="21"/>
        <v>5.3356282271944923E-2</v>
      </c>
      <c r="L109" s="4">
        <v>-7663.8289999999997</v>
      </c>
      <c r="M109" s="5">
        <v>2.6500000000000002E-16</v>
      </c>
      <c r="N109" t="s">
        <v>152</v>
      </c>
      <c r="O109" t="s">
        <v>157</v>
      </c>
    </row>
    <row r="110" spans="1:20" x14ac:dyDescent="0.45">
      <c r="A110" s="164"/>
      <c r="B110" t="s">
        <v>94</v>
      </c>
      <c r="C110">
        <v>6</v>
      </c>
      <c r="D110" t="s">
        <v>155</v>
      </c>
      <c r="F110">
        <v>1</v>
      </c>
      <c r="G110" s="1"/>
      <c r="H110">
        <v>1</v>
      </c>
      <c r="I110" s="1">
        <f t="shared" si="20"/>
        <v>1</v>
      </c>
      <c r="J110" s="3">
        <v>38</v>
      </c>
      <c r="K110" s="6">
        <f t="shared" si="21"/>
        <v>3.2702237521514632E-2</v>
      </c>
      <c r="L110" s="4">
        <v>-7685.2650000000003</v>
      </c>
      <c r="M110" s="5">
        <v>8.4399999999999999E-14</v>
      </c>
      <c r="N110" t="s">
        <v>152</v>
      </c>
      <c r="O110" t="s">
        <v>156</v>
      </c>
    </row>
    <row r="111" spans="1:20" x14ac:dyDescent="0.45">
      <c r="A111" s="164"/>
      <c r="B111" t="s">
        <v>94</v>
      </c>
      <c r="C111">
        <v>6</v>
      </c>
      <c r="D111" t="s">
        <v>155</v>
      </c>
      <c r="F111">
        <v>1</v>
      </c>
      <c r="G111" s="1"/>
      <c r="H111">
        <v>1</v>
      </c>
      <c r="I111" s="1">
        <f t="shared" si="20"/>
        <v>1</v>
      </c>
      <c r="J111" s="3">
        <v>38</v>
      </c>
      <c r="K111" s="6">
        <f t="shared" si="21"/>
        <v>3.2702237521514632E-2</v>
      </c>
      <c r="L111" s="4">
        <v>-7707.7749999999996</v>
      </c>
      <c r="M111" s="5">
        <v>6.5799999999999995E-4</v>
      </c>
      <c r="N111" t="s">
        <v>158</v>
      </c>
      <c r="O111" t="s">
        <v>159</v>
      </c>
    </row>
    <row r="112" spans="1:20" x14ac:dyDescent="0.45">
      <c r="A112" s="164"/>
      <c r="B112" t="s">
        <v>106</v>
      </c>
      <c r="C112">
        <v>7</v>
      </c>
      <c r="D112">
        <v>100</v>
      </c>
      <c r="E112">
        <v>50</v>
      </c>
      <c r="F112">
        <v>36</v>
      </c>
      <c r="G112" s="1">
        <f t="shared" ref="G112:G120" si="22">F112/E112</f>
        <v>0.72</v>
      </c>
      <c r="H112">
        <v>4</v>
      </c>
      <c r="I112" s="1">
        <f t="shared" ref="I112:I120" si="23">H112/F112</f>
        <v>0.1111111111111111</v>
      </c>
      <c r="J112" s="3">
        <v>61</v>
      </c>
      <c r="K112" s="6">
        <f t="shared" ref="K112:K120" si="24">J112/$B$81</f>
        <v>5.2495697074010327E-2</v>
      </c>
      <c r="L112" s="4">
        <v>-7683.3969999999999</v>
      </c>
      <c r="M112" s="5">
        <v>9.3100000000000006E-6</v>
      </c>
      <c r="O112" t="s">
        <v>162</v>
      </c>
      <c r="T112" t="s">
        <v>197</v>
      </c>
    </row>
    <row r="113" spans="1:20" x14ac:dyDescent="0.45">
      <c r="A113" s="164"/>
      <c r="B113" t="s">
        <v>106</v>
      </c>
      <c r="C113">
        <v>7</v>
      </c>
      <c r="D113">
        <v>100</v>
      </c>
      <c r="E113">
        <v>50</v>
      </c>
      <c r="F113">
        <v>38</v>
      </c>
      <c r="G113" s="1">
        <f t="shared" si="22"/>
        <v>0.76</v>
      </c>
      <c r="H113">
        <v>1</v>
      </c>
      <c r="I113" s="1">
        <f t="shared" si="23"/>
        <v>2.6315789473684209E-2</v>
      </c>
      <c r="J113" s="3">
        <v>38</v>
      </c>
      <c r="K113" s="6">
        <f t="shared" si="24"/>
        <v>3.2702237521514632E-2</v>
      </c>
      <c r="L113" s="4">
        <v>-7669.96</v>
      </c>
      <c r="M113" s="5">
        <v>7.54E-8</v>
      </c>
      <c r="N113" t="s">
        <v>160</v>
      </c>
      <c r="O113" t="s">
        <v>163</v>
      </c>
    </row>
    <row r="114" spans="1:20" x14ac:dyDescent="0.45">
      <c r="A114" s="164"/>
      <c r="B114" t="s">
        <v>106</v>
      </c>
      <c r="C114">
        <v>7</v>
      </c>
      <c r="D114">
        <v>100</v>
      </c>
      <c r="E114">
        <v>50</v>
      </c>
      <c r="F114">
        <v>35</v>
      </c>
      <c r="G114" s="1">
        <f t="shared" si="22"/>
        <v>0.7</v>
      </c>
      <c r="H114">
        <v>1</v>
      </c>
      <c r="I114" s="1">
        <f t="shared" si="23"/>
        <v>2.8571428571428571E-2</v>
      </c>
      <c r="J114" s="3">
        <v>38</v>
      </c>
      <c r="K114" s="6">
        <f t="shared" si="24"/>
        <v>3.2702237521514632E-2</v>
      </c>
      <c r="L114" s="4">
        <v>-7616.2340000000004</v>
      </c>
      <c r="M114" s="5">
        <v>2.5699999999999999E-11</v>
      </c>
      <c r="N114" t="s">
        <v>161</v>
      </c>
      <c r="O114" t="s">
        <v>164</v>
      </c>
    </row>
    <row r="115" spans="1:20" x14ac:dyDescent="0.45">
      <c r="A115" s="164"/>
      <c r="B115" t="s">
        <v>106</v>
      </c>
      <c r="C115">
        <v>7</v>
      </c>
      <c r="D115">
        <v>100</v>
      </c>
      <c r="E115">
        <v>50</v>
      </c>
      <c r="F115">
        <v>39</v>
      </c>
      <c r="G115" s="1">
        <f t="shared" si="22"/>
        <v>0.78</v>
      </c>
      <c r="H115">
        <v>6</v>
      </c>
      <c r="I115" s="1">
        <f t="shared" si="23"/>
        <v>0.15384615384615385</v>
      </c>
      <c r="J115" s="3">
        <v>38</v>
      </c>
      <c r="K115" s="6">
        <f t="shared" si="24"/>
        <v>3.2702237521514632E-2</v>
      </c>
      <c r="L115" s="4">
        <v>-7616.2340000000004</v>
      </c>
      <c r="M115" s="5">
        <v>2.5699999999999999E-11</v>
      </c>
      <c r="O115" t="s">
        <v>165</v>
      </c>
    </row>
    <row r="116" spans="1:20" x14ac:dyDescent="0.45">
      <c r="A116" s="164"/>
      <c r="B116" t="s">
        <v>106</v>
      </c>
      <c r="C116">
        <v>7</v>
      </c>
      <c r="D116">
        <v>500</v>
      </c>
      <c r="E116">
        <v>250</v>
      </c>
      <c r="F116">
        <v>169</v>
      </c>
      <c r="G116" s="1">
        <f t="shared" si="22"/>
        <v>0.67600000000000005</v>
      </c>
      <c r="H116">
        <v>1</v>
      </c>
      <c r="I116" s="1">
        <f t="shared" si="23"/>
        <v>5.9171597633136093E-3</v>
      </c>
      <c r="J116" s="3">
        <v>38</v>
      </c>
      <c r="K116" s="6">
        <f t="shared" si="24"/>
        <v>3.2702237521514632E-2</v>
      </c>
      <c r="L116" s="4">
        <v>-7231.7340000000004</v>
      </c>
      <c r="M116" s="5">
        <v>3.1999999999999997E-20</v>
      </c>
      <c r="N116" t="s">
        <v>161</v>
      </c>
      <c r="O116" t="s">
        <v>166</v>
      </c>
    </row>
    <row r="117" spans="1:20" x14ac:dyDescent="0.45">
      <c r="A117" s="164"/>
      <c r="B117" t="s">
        <v>106</v>
      </c>
      <c r="C117">
        <v>7</v>
      </c>
      <c r="D117">
        <v>500</v>
      </c>
      <c r="E117">
        <v>250</v>
      </c>
      <c r="F117">
        <v>221</v>
      </c>
      <c r="G117" s="1">
        <f t="shared" si="22"/>
        <v>0.88400000000000001</v>
      </c>
      <c r="H117">
        <v>59</v>
      </c>
      <c r="I117" s="1">
        <f t="shared" si="23"/>
        <v>0.2669683257918552</v>
      </c>
      <c r="J117" s="3">
        <v>38</v>
      </c>
      <c r="K117" s="6">
        <f t="shared" si="24"/>
        <v>3.2702237521514632E-2</v>
      </c>
      <c r="L117" s="4">
        <v>-7231.7340000000004</v>
      </c>
      <c r="M117" s="5">
        <v>-6.1200000000000001E-17</v>
      </c>
      <c r="O117" t="s">
        <v>167</v>
      </c>
    </row>
    <row r="118" spans="1:20" x14ac:dyDescent="0.45">
      <c r="A118" s="164"/>
      <c r="B118" t="s">
        <v>106</v>
      </c>
      <c r="C118">
        <v>7</v>
      </c>
      <c r="D118">
        <v>1000</v>
      </c>
      <c r="E118">
        <v>500</v>
      </c>
      <c r="F118">
        <v>437</v>
      </c>
      <c r="G118" s="1">
        <f t="shared" si="22"/>
        <v>0.874</v>
      </c>
      <c r="H118">
        <v>113</v>
      </c>
      <c r="I118" s="1">
        <f t="shared" si="23"/>
        <v>0.2585812356979405</v>
      </c>
      <c r="J118" s="3">
        <v>38</v>
      </c>
      <c r="K118" s="6">
        <f t="shared" si="24"/>
        <v>3.2702237521514632E-2</v>
      </c>
      <c r="L118" s="4">
        <v>-7231.7340000000004</v>
      </c>
      <c r="M118" s="5">
        <v>-1.11E-16</v>
      </c>
      <c r="O118" t="s">
        <v>168</v>
      </c>
    </row>
    <row r="119" spans="1:20" x14ac:dyDescent="0.45">
      <c r="A119" s="164"/>
      <c r="B119" t="s">
        <v>106</v>
      </c>
      <c r="C119">
        <v>7</v>
      </c>
      <c r="D119">
        <v>5000</v>
      </c>
      <c r="E119">
        <v>2500</v>
      </c>
      <c r="F119">
        <v>2164</v>
      </c>
      <c r="G119" s="1">
        <f t="shared" si="22"/>
        <v>0.86560000000000004</v>
      </c>
      <c r="H119">
        <v>611</v>
      </c>
      <c r="I119" s="1">
        <f t="shared" si="23"/>
        <v>0.28234750462107211</v>
      </c>
      <c r="J119" s="3">
        <v>38</v>
      </c>
      <c r="K119" s="6">
        <f t="shared" si="24"/>
        <v>3.2702237521514632E-2</v>
      </c>
      <c r="L119" s="4">
        <v>-7231.7340000000004</v>
      </c>
      <c r="M119" s="5">
        <v>-1.52E-16</v>
      </c>
      <c r="O119" t="s">
        <v>169</v>
      </c>
    </row>
    <row r="120" spans="1:20" x14ac:dyDescent="0.45">
      <c r="A120" s="164"/>
      <c r="B120" t="s">
        <v>106</v>
      </c>
      <c r="C120">
        <v>7</v>
      </c>
      <c r="D120">
        <v>10000</v>
      </c>
      <c r="E120">
        <v>5000</v>
      </c>
      <c r="F120">
        <v>4269</v>
      </c>
      <c r="G120" s="1">
        <f t="shared" si="22"/>
        <v>0.8538</v>
      </c>
      <c r="H120">
        <v>1195</v>
      </c>
      <c r="I120" s="1">
        <f t="shared" si="23"/>
        <v>0.27992504099320686</v>
      </c>
      <c r="J120" s="3">
        <v>38</v>
      </c>
      <c r="K120" s="6">
        <f t="shared" si="24"/>
        <v>3.2702237521514632E-2</v>
      </c>
      <c r="L120" s="4">
        <v>-7231.7340000000004</v>
      </c>
      <c r="M120" s="5">
        <v>-2.32E-17</v>
      </c>
      <c r="O120" t="s">
        <v>170</v>
      </c>
    </row>
    <row r="121" spans="1:20" x14ac:dyDescent="0.45">
      <c r="A121" s="164"/>
      <c r="B121" t="s">
        <v>107</v>
      </c>
      <c r="C121">
        <v>8</v>
      </c>
      <c r="D121">
        <v>100</v>
      </c>
      <c r="E121">
        <v>50</v>
      </c>
      <c r="F121">
        <v>35</v>
      </c>
      <c r="G121" s="1">
        <f t="shared" ref="G121:G127" si="25">F121/E121</f>
        <v>0.7</v>
      </c>
      <c r="H121">
        <v>1</v>
      </c>
      <c r="I121" s="1">
        <f t="shared" ref="I121:I127" si="26">H121/F121</f>
        <v>2.8571428571428571E-2</v>
      </c>
      <c r="J121" s="3">
        <v>38</v>
      </c>
      <c r="K121" s="6">
        <f t="shared" ref="K121:K127" si="27">J121/$B$81</f>
        <v>3.2702237521514632E-2</v>
      </c>
      <c r="L121" s="4">
        <v>-7644.2920000000004</v>
      </c>
      <c r="M121" s="5">
        <v>6.8799999999999994E-8</v>
      </c>
      <c r="O121" t="s">
        <v>162</v>
      </c>
      <c r="T121" t="s">
        <v>197</v>
      </c>
    </row>
    <row r="122" spans="1:20" x14ac:dyDescent="0.45">
      <c r="A122" s="164"/>
      <c r="B122" t="s">
        <v>107</v>
      </c>
      <c r="C122">
        <v>8</v>
      </c>
      <c r="D122">
        <v>100</v>
      </c>
      <c r="E122">
        <v>50</v>
      </c>
      <c r="F122">
        <v>33</v>
      </c>
      <c r="G122" s="1">
        <f t="shared" si="25"/>
        <v>0.66</v>
      </c>
      <c r="H122">
        <v>3</v>
      </c>
      <c r="I122" s="1">
        <f t="shared" si="26"/>
        <v>9.0909090909090912E-2</v>
      </c>
      <c r="J122" s="3">
        <v>38</v>
      </c>
      <c r="K122" s="6">
        <f t="shared" si="27"/>
        <v>3.2702237521514632E-2</v>
      </c>
      <c r="L122" s="4">
        <v>-7165.0569999999998</v>
      </c>
      <c r="M122" s="5">
        <v>7.1200000000000004E-20</v>
      </c>
      <c r="N122" t="s">
        <v>161</v>
      </c>
      <c r="O122" t="s">
        <v>163</v>
      </c>
    </row>
    <row r="123" spans="1:20" x14ac:dyDescent="0.45">
      <c r="A123" s="164"/>
      <c r="B123" t="s">
        <v>107</v>
      </c>
      <c r="C123">
        <v>8</v>
      </c>
      <c r="D123">
        <v>100</v>
      </c>
      <c r="E123">
        <v>50</v>
      </c>
      <c r="F123">
        <v>36</v>
      </c>
      <c r="G123" s="1">
        <f t="shared" si="25"/>
        <v>0.72</v>
      </c>
      <c r="H123">
        <v>1</v>
      </c>
      <c r="I123" s="1">
        <f t="shared" si="26"/>
        <v>2.7777777777777776E-2</v>
      </c>
      <c r="J123" s="3">
        <v>24</v>
      </c>
      <c r="K123" s="6">
        <f t="shared" si="27"/>
        <v>2.0654044750430294E-2</v>
      </c>
      <c r="L123" s="4">
        <v>-6860.4129999999996</v>
      </c>
      <c r="M123" s="5">
        <v>-1.0900000000000001E-22</v>
      </c>
      <c r="N123" t="s">
        <v>161</v>
      </c>
      <c r="O123" t="s">
        <v>164</v>
      </c>
    </row>
    <row r="124" spans="1:20" x14ac:dyDescent="0.45">
      <c r="A124" s="164"/>
      <c r="B124" t="s">
        <v>107</v>
      </c>
      <c r="C124">
        <v>8</v>
      </c>
      <c r="D124">
        <v>100</v>
      </c>
      <c r="E124">
        <v>50</v>
      </c>
      <c r="F124">
        <v>45</v>
      </c>
      <c r="G124" s="1">
        <f t="shared" si="25"/>
        <v>0.9</v>
      </c>
      <c r="H124">
        <v>6</v>
      </c>
      <c r="I124" s="1">
        <f t="shared" si="26"/>
        <v>0.13333333333333333</v>
      </c>
      <c r="J124" s="3">
        <v>13</v>
      </c>
      <c r="K124" s="6">
        <f t="shared" si="27"/>
        <v>1.1187607573149742E-2</v>
      </c>
      <c r="L124" s="4">
        <v>-6823.3140000000003</v>
      </c>
      <c r="M124" s="5">
        <v>-3.1299999999999999E-21</v>
      </c>
      <c r="N124" t="s">
        <v>171</v>
      </c>
      <c r="O124" t="s">
        <v>165</v>
      </c>
    </row>
    <row r="125" spans="1:20" x14ac:dyDescent="0.45">
      <c r="A125" s="164"/>
      <c r="B125" t="s">
        <v>107</v>
      </c>
      <c r="C125">
        <v>8</v>
      </c>
      <c r="D125">
        <v>500</v>
      </c>
      <c r="E125">
        <v>250</v>
      </c>
      <c r="F125">
        <v>228</v>
      </c>
      <c r="G125" s="1">
        <f t="shared" si="25"/>
        <v>0.91200000000000003</v>
      </c>
      <c r="H125">
        <v>51</v>
      </c>
      <c r="I125" s="1">
        <f t="shared" si="26"/>
        <v>0.22368421052631579</v>
      </c>
      <c r="J125" s="3">
        <v>13</v>
      </c>
      <c r="K125" s="6">
        <f t="shared" si="27"/>
        <v>1.1187607573149742E-2</v>
      </c>
      <c r="L125" s="4">
        <v>-6823.3140000000003</v>
      </c>
      <c r="M125" s="5">
        <v>-1.35E-20</v>
      </c>
      <c r="O125" t="s">
        <v>166</v>
      </c>
    </row>
    <row r="126" spans="1:20" x14ac:dyDescent="0.45">
      <c r="A126" s="164"/>
      <c r="B126" t="s">
        <v>107</v>
      </c>
      <c r="C126">
        <v>8</v>
      </c>
      <c r="D126">
        <v>1000</v>
      </c>
      <c r="E126">
        <v>500</v>
      </c>
      <c r="F126">
        <v>460</v>
      </c>
      <c r="G126" s="1">
        <f t="shared" si="25"/>
        <v>0.92</v>
      </c>
      <c r="H126">
        <v>104</v>
      </c>
      <c r="I126" s="1">
        <f t="shared" si="26"/>
        <v>0.22608695652173913</v>
      </c>
      <c r="J126" s="3">
        <v>13</v>
      </c>
      <c r="K126" s="6">
        <f t="shared" si="27"/>
        <v>1.1187607573149742E-2</v>
      </c>
      <c r="L126" s="4">
        <v>-6823.3140000000003</v>
      </c>
      <c r="M126" s="5">
        <v>-1.4699999999999999E-21</v>
      </c>
      <c r="O126" t="s">
        <v>172</v>
      </c>
    </row>
    <row r="127" spans="1:20" x14ac:dyDescent="0.45">
      <c r="A127" s="164"/>
      <c r="B127" t="s">
        <v>107</v>
      </c>
      <c r="C127">
        <v>8</v>
      </c>
      <c r="D127">
        <v>5000</v>
      </c>
      <c r="E127">
        <v>2500</v>
      </c>
      <c r="F127">
        <v>2333</v>
      </c>
      <c r="G127" s="1">
        <f t="shared" si="25"/>
        <v>0.93320000000000003</v>
      </c>
      <c r="H127">
        <v>463</v>
      </c>
      <c r="I127" s="1">
        <f t="shared" si="26"/>
        <v>0.19845692241748822</v>
      </c>
      <c r="J127" s="3">
        <v>13</v>
      </c>
      <c r="K127" s="6">
        <f t="shared" si="27"/>
        <v>1.1187607573149742E-2</v>
      </c>
      <c r="L127" s="4">
        <v>-6823.3140000000003</v>
      </c>
      <c r="M127" s="5">
        <v>-4.1399999999999998E-17</v>
      </c>
      <c r="O127" t="s">
        <v>173</v>
      </c>
    </row>
    <row r="128" spans="1:20" x14ac:dyDescent="0.45">
      <c r="A128" s="164"/>
      <c r="B128" t="s">
        <v>107</v>
      </c>
      <c r="C128">
        <v>8</v>
      </c>
      <c r="D128">
        <v>10000</v>
      </c>
      <c r="E128">
        <v>5000</v>
      </c>
      <c r="G128" s="1"/>
      <c r="I128" s="1"/>
      <c r="J128" s="3"/>
      <c r="K128" s="6"/>
      <c r="M128" s="5"/>
    </row>
    <row r="129" spans="1:15" x14ac:dyDescent="0.45">
      <c r="A129" s="164"/>
      <c r="B129" t="s">
        <v>107</v>
      </c>
      <c r="C129">
        <v>8</v>
      </c>
    </row>
    <row r="130" spans="1:15" x14ac:dyDescent="0.45">
      <c r="B130" t="s">
        <v>1</v>
      </c>
      <c r="D130" t="s">
        <v>2</v>
      </c>
    </row>
    <row r="131" spans="1:15" x14ac:dyDescent="0.45">
      <c r="B131">
        <v>1162</v>
      </c>
      <c r="D131">
        <v>32</v>
      </c>
      <c r="F131" s="160" t="s">
        <v>20</v>
      </c>
      <c r="G131" s="160"/>
      <c r="H131" s="161" t="s">
        <v>18</v>
      </c>
      <c r="I131" s="161"/>
      <c r="J131" s="162" t="s">
        <v>19</v>
      </c>
      <c r="K131" s="162"/>
    </row>
    <row r="132" spans="1:15" x14ac:dyDescent="0.45">
      <c r="B132" t="s">
        <v>3</v>
      </c>
      <c r="C132" t="s">
        <v>17</v>
      </c>
      <c r="D132" t="s">
        <v>4</v>
      </c>
      <c r="F132" t="s">
        <v>7</v>
      </c>
      <c r="G132" t="s">
        <v>5</v>
      </c>
      <c r="H132" t="s">
        <v>7</v>
      </c>
      <c r="I132" t="s">
        <v>5</v>
      </c>
      <c r="J132" t="s">
        <v>7</v>
      </c>
      <c r="K132" t="s">
        <v>5</v>
      </c>
      <c r="L132" s="4" t="s">
        <v>6</v>
      </c>
      <c r="M132" t="s">
        <v>8</v>
      </c>
      <c r="N132" t="s">
        <v>73</v>
      </c>
      <c r="O132" t="s">
        <v>74</v>
      </c>
    </row>
    <row r="133" spans="1:15" x14ac:dyDescent="0.45">
      <c r="A133" s="159" t="s">
        <v>125</v>
      </c>
      <c r="B133" t="s">
        <v>12</v>
      </c>
      <c r="C133">
        <v>1</v>
      </c>
      <c r="D133">
        <v>100</v>
      </c>
      <c r="E133">
        <v>50</v>
      </c>
      <c r="F133">
        <v>50</v>
      </c>
      <c r="G133" s="1">
        <f t="shared" ref="G133:G154" si="28">F133/E133</f>
        <v>1</v>
      </c>
      <c r="H133">
        <v>50</v>
      </c>
      <c r="I133" s="1">
        <f>H133/E133</f>
        <v>1</v>
      </c>
      <c r="J133" s="3">
        <v>1162</v>
      </c>
      <c r="K133" s="6">
        <f>J133/$B$81</f>
        <v>1</v>
      </c>
      <c r="L133" s="4">
        <v>-8133.59</v>
      </c>
      <c r="M133" s="5">
        <v>8.8299999999999993E-3</v>
      </c>
      <c r="O133" t="s">
        <v>188</v>
      </c>
    </row>
    <row r="134" spans="1:15" x14ac:dyDescent="0.45">
      <c r="A134" s="159"/>
      <c r="B134" t="s">
        <v>13</v>
      </c>
      <c r="C134">
        <v>2</v>
      </c>
      <c r="D134">
        <v>100</v>
      </c>
      <c r="E134">
        <v>50</v>
      </c>
      <c r="F134">
        <v>47</v>
      </c>
      <c r="G134" s="1">
        <f t="shared" si="28"/>
        <v>0.94</v>
      </c>
      <c r="H134">
        <v>47</v>
      </c>
      <c r="I134" s="1">
        <f t="shared" ref="I134:I154" si="29">H134/F134</f>
        <v>1</v>
      </c>
      <c r="J134" s="3">
        <v>270</v>
      </c>
      <c r="K134" s="6">
        <f t="shared" ref="K134:K154" si="30">J134/$B$81</f>
        <v>0.23235800344234078</v>
      </c>
      <c r="L134" s="4">
        <v>-7278.5649999999996</v>
      </c>
      <c r="M134" s="5">
        <v>1.37E-8</v>
      </c>
      <c r="N134" t="s">
        <v>187</v>
      </c>
      <c r="O134" t="s">
        <v>202</v>
      </c>
    </row>
    <row r="135" spans="1:15" x14ac:dyDescent="0.45">
      <c r="A135" s="159"/>
      <c r="B135" t="s">
        <v>13</v>
      </c>
      <c r="C135">
        <v>2</v>
      </c>
      <c r="D135">
        <v>500</v>
      </c>
      <c r="E135">
        <v>250</v>
      </c>
      <c r="F135">
        <v>229</v>
      </c>
      <c r="G135" s="1">
        <f t="shared" ref="G135" si="31">F135/E135</f>
        <v>0.91600000000000004</v>
      </c>
      <c r="H135">
        <v>229</v>
      </c>
      <c r="I135" s="1">
        <f t="shared" ref="I135" si="32">H135/F135</f>
        <v>1</v>
      </c>
      <c r="J135" s="3">
        <v>270</v>
      </c>
      <c r="K135" s="6">
        <f t="shared" ref="K135" si="33">J135/$B$81</f>
        <v>0.23235800344234078</v>
      </c>
      <c r="L135" s="4">
        <v>-7278.5649999999996</v>
      </c>
      <c r="M135" s="5">
        <v>1.6699999999999999E-4</v>
      </c>
      <c r="O135" t="s">
        <v>203</v>
      </c>
    </row>
    <row r="136" spans="1:15" x14ac:dyDescent="0.45">
      <c r="A136" s="159"/>
      <c r="B136" t="s">
        <v>13</v>
      </c>
      <c r="C136">
        <v>2</v>
      </c>
      <c r="D136">
        <v>1000</v>
      </c>
      <c r="E136">
        <v>500</v>
      </c>
      <c r="F136">
        <v>435</v>
      </c>
      <c r="G136" s="1">
        <f t="shared" si="28"/>
        <v>0.87</v>
      </c>
      <c r="H136">
        <v>1</v>
      </c>
      <c r="I136" s="1">
        <f t="shared" si="29"/>
        <v>2.2988505747126436E-3</v>
      </c>
      <c r="J136" s="3">
        <v>432</v>
      </c>
      <c r="K136" s="6">
        <f t="shared" si="30"/>
        <v>0.37177280550774527</v>
      </c>
      <c r="L136" s="4">
        <v>-7273.4560000000001</v>
      </c>
      <c r="M136" s="5">
        <v>5.2100000000000002E-3</v>
      </c>
      <c r="O136" t="s">
        <v>204</v>
      </c>
    </row>
    <row r="137" spans="1:15" x14ac:dyDescent="0.45">
      <c r="A137" s="159"/>
      <c r="B137" t="s">
        <v>13</v>
      </c>
      <c r="C137">
        <v>2</v>
      </c>
      <c r="D137">
        <v>5000</v>
      </c>
      <c r="E137">
        <v>2500</v>
      </c>
      <c r="F137">
        <v>2497</v>
      </c>
      <c r="G137" s="1">
        <f t="shared" si="28"/>
        <v>0.99880000000000002</v>
      </c>
      <c r="H137">
        <v>2497</v>
      </c>
      <c r="I137" s="1">
        <f t="shared" si="29"/>
        <v>1</v>
      </c>
      <c r="J137" s="3">
        <v>432</v>
      </c>
      <c r="K137" s="6">
        <f t="shared" si="30"/>
        <v>0.37177280550774527</v>
      </c>
      <c r="L137" s="4">
        <v>-7273.4560000000001</v>
      </c>
      <c r="M137" s="5">
        <v>5.2100000000000002E-3</v>
      </c>
      <c r="O137" t="s">
        <v>205</v>
      </c>
    </row>
    <row r="138" spans="1:15" x14ac:dyDescent="0.45">
      <c r="A138" s="159"/>
      <c r="B138" t="s">
        <v>13</v>
      </c>
      <c r="C138">
        <v>2</v>
      </c>
      <c r="D138">
        <v>10000</v>
      </c>
      <c r="E138">
        <v>5000</v>
      </c>
      <c r="F138">
        <v>4993</v>
      </c>
      <c r="G138" s="1">
        <f t="shared" si="28"/>
        <v>0.99860000000000004</v>
      </c>
      <c r="H138">
        <v>4993</v>
      </c>
      <c r="I138" s="1">
        <f t="shared" si="29"/>
        <v>1</v>
      </c>
      <c r="J138" s="3">
        <v>432</v>
      </c>
      <c r="K138" s="6">
        <f t="shared" si="30"/>
        <v>0.37177280550774527</v>
      </c>
      <c r="L138" s="4">
        <v>-7273.4560000000001</v>
      </c>
      <c r="M138" s="5">
        <v>5.2100000000000002E-3</v>
      </c>
      <c r="O138" t="s">
        <v>206</v>
      </c>
    </row>
    <row r="139" spans="1:15" x14ac:dyDescent="0.45">
      <c r="A139" s="159"/>
      <c r="B139" t="s">
        <v>14</v>
      </c>
      <c r="C139">
        <v>3</v>
      </c>
      <c r="D139">
        <v>100</v>
      </c>
      <c r="E139">
        <v>50</v>
      </c>
      <c r="F139">
        <v>25</v>
      </c>
      <c r="G139" s="1">
        <f t="shared" si="28"/>
        <v>0.5</v>
      </c>
      <c r="H139">
        <v>14</v>
      </c>
      <c r="I139" s="1">
        <f t="shared" si="29"/>
        <v>0.56000000000000005</v>
      </c>
      <c r="J139" s="3">
        <v>202</v>
      </c>
      <c r="K139" s="6">
        <f t="shared" si="30"/>
        <v>0.17383820998278829</v>
      </c>
      <c r="L139" s="4">
        <v>-7141.5110000000004</v>
      </c>
      <c r="M139" s="5">
        <v>3.16E-3</v>
      </c>
      <c r="O139" t="s">
        <v>207</v>
      </c>
    </row>
    <row r="140" spans="1:15" x14ac:dyDescent="0.45">
      <c r="A140" s="159"/>
      <c r="B140" t="s">
        <v>14</v>
      </c>
      <c r="C140">
        <v>3</v>
      </c>
      <c r="D140">
        <v>500</v>
      </c>
      <c r="E140">
        <v>250</v>
      </c>
      <c r="F140">
        <v>121</v>
      </c>
      <c r="G140" s="1">
        <f t="shared" si="28"/>
        <v>0.48399999999999999</v>
      </c>
      <c r="H140">
        <v>55</v>
      </c>
      <c r="I140" s="1">
        <f t="shared" si="29"/>
        <v>0.45454545454545453</v>
      </c>
      <c r="J140" s="3">
        <v>202</v>
      </c>
      <c r="K140" s="6">
        <f t="shared" si="30"/>
        <v>0.17383820998278829</v>
      </c>
      <c r="L140" s="4">
        <v>-7141.5110000000004</v>
      </c>
      <c r="M140" s="5">
        <v>3.16E-3</v>
      </c>
      <c r="O140" t="s">
        <v>208</v>
      </c>
    </row>
    <row r="141" spans="1:15" x14ac:dyDescent="0.45">
      <c r="A141" s="159"/>
      <c r="B141" t="s">
        <v>14</v>
      </c>
      <c r="C141">
        <v>3</v>
      </c>
      <c r="D141">
        <v>1000</v>
      </c>
      <c r="E141">
        <v>500</v>
      </c>
      <c r="F141">
        <v>244</v>
      </c>
      <c r="G141" s="1">
        <f t="shared" si="28"/>
        <v>0.48799999999999999</v>
      </c>
      <c r="H141">
        <v>118</v>
      </c>
      <c r="I141" s="1">
        <f t="shared" si="29"/>
        <v>0.48360655737704916</v>
      </c>
      <c r="J141" s="3">
        <v>202</v>
      </c>
      <c r="K141" s="6">
        <f t="shared" si="30"/>
        <v>0.17383820998278829</v>
      </c>
      <c r="L141" s="4">
        <v>-7141.5110000000004</v>
      </c>
      <c r="M141" s="5">
        <v>3.16E-3</v>
      </c>
      <c r="O141" t="s">
        <v>209</v>
      </c>
    </row>
    <row r="142" spans="1:15" x14ac:dyDescent="0.45">
      <c r="A142" s="159"/>
      <c r="B142" t="s">
        <v>14</v>
      </c>
      <c r="C142">
        <v>3</v>
      </c>
      <c r="D142">
        <v>5000</v>
      </c>
      <c r="E142">
        <v>2500</v>
      </c>
      <c r="F142">
        <v>1240</v>
      </c>
      <c r="G142" s="1">
        <f t="shared" si="28"/>
        <v>0.496</v>
      </c>
      <c r="H142">
        <v>620</v>
      </c>
      <c r="I142" s="1">
        <f t="shared" si="29"/>
        <v>0.5</v>
      </c>
      <c r="J142" s="3">
        <v>202</v>
      </c>
      <c r="K142" s="6">
        <f t="shared" si="30"/>
        <v>0.17383820998278829</v>
      </c>
      <c r="L142" s="4">
        <v>-7141.5110000000004</v>
      </c>
      <c r="M142" s="5">
        <v>3.16E-3</v>
      </c>
      <c r="O142" t="s">
        <v>210</v>
      </c>
    </row>
    <row r="143" spans="1:15" x14ac:dyDescent="0.45">
      <c r="A143" s="159"/>
      <c r="B143" t="s">
        <v>14</v>
      </c>
      <c r="C143">
        <v>3</v>
      </c>
      <c r="D143">
        <v>10000</v>
      </c>
      <c r="E143">
        <v>5000</v>
      </c>
      <c r="F143">
        <v>2445</v>
      </c>
      <c r="G143" s="1">
        <f t="shared" si="28"/>
        <v>0.48899999999999999</v>
      </c>
      <c r="H143">
        <v>1204</v>
      </c>
      <c r="I143" s="1">
        <f t="shared" si="29"/>
        <v>0.49243353783231086</v>
      </c>
      <c r="J143" s="3">
        <v>202</v>
      </c>
      <c r="K143" s="6">
        <f t="shared" si="30"/>
        <v>0.17383820998278829</v>
      </c>
      <c r="L143" s="4">
        <v>-7141.5110000000004</v>
      </c>
      <c r="M143" s="5">
        <v>3.16E-3</v>
      </c>
      <c r="N143" t="s">
        <v>213</v>
      </c>
      <c r="O143" t="s">
        <v>211</v>
      </c>
    </row>
    <row r="144" spans="1:15" x14ac:dyDescent="0.45">
      <c r="A144" s="159"/>
      <c r="B144" t="s">
        <v>15</v>
      </c>
      <c r="C144">
        <v>4</v>
      </c>
      <c r="D144">
        <v>100</v>
      </c>
      <c r="E144">
        <v>50</v>
      </c>
      <c r="F144">
        <v>12</v>
      </c>
      <c r="G144" s="1">
        <f t="shared" si="28"/>
        <v>0.24</v>
      </c>
      <c r="H144">
        <v>8</v>
      </c>
      <c r="I144" s="1">
        <f t="shared" si="29"/>
        <v>0.66666666666666663</v>
      </c>
      <c r="J144" s="3">
        <v>127</v>
      </c>
      <c r="K144" s="6">
        <f t="shared" si="30"/>
        <v>0.10929432013769363</v>
      </c>
      <c r="L144" s="4">
        <v>-7123.7479999999996</v>
      </c>
      <c r="M144" s="5">
        <v>2.26E-5</v>
      </c>
      <c r="O144" t="s">
        <v>215</v>
      </c>
    </row>
    <row r="145" spans="1:16" x14ac:dyDescent="0.45">
      <c r="A145" s="159"/>
      <c r="B145" t="s">
        <v>15</v>
      </c>
      <c r="C145">
        <v>4</v>
      </c>
      <c r="D145">
        <v>500</v>
      </c>
      <c r="E145">
        <v>250</v>
      </c>
      <c r="F145">
        <v>60</v>
      </c>
      <c r="G145" s="1">
        <f t="shared" si="28"/>
        <v>0.24</v>
      </c>
      <c r="H145">
        <v>4</v>
      </c>
      <c r="I145" s="1">
        <f t="shared" si="29"/>
        <v>6.6666666666666666E-2</v>
      </c>
      <c r="J145" s="3">
        <v>107</v>
      </c>
      <c r="K145" s="6">
        <f t="shared" si="30"/>
        <v>9.2082616179001722E-2</v>
      </c>
      <c r="L145" s="4">
        <v>-7103.7730000000001</v>
      </c>
      <c r="M145" s="5">
        <v>1.8199999999999999E-10</v>
      </c>
      <c r="N145" t="s">
        <v>212</v>
      </c>
      <c r="O145" t="s">
        <v>216</v>
      </c>
    </row>
    <row r="146" spans="1:16" x14ac:dyDescent="0.45">
      <c r="A146" s="159"/>
      <c r="B146" t="s">
        <v>15</v>
      </c>
      <c r="C146">
        <v>4</v>
      </c>
      <c r="D146">
        <v>500</v>
      </c>
      <c r="E146">
        <v>250</v>
      </c>
      <c r="F146">
        <v>54</v>
      </c>
      <c r="G146" s="1">
        <f t="shared" si="28"/>
        <v>0.216</v>
      </c>
      <c r="H146">
        <v>13</v>
      </c>
      <c r="I146" s="1">
        <f t="shared" si="29"/>
        <v>0.24074074074074073</v>
      </c>
      <c r="J146" s="3">
        <v>107</v>
      </c>
      <c r="K146" s="6">
        <f t="shared" si="30"/>
        <v>9.2082616179001722E-2</v>
      </c>
      <c r="L146" s="4">
        <v>-7103.7730000000001</v>
      </c>
      <c r="M146" s="5">
        <v>1.8199999999999999E-10</v>
      </c>
      <c r="O146" t="s">
        <v>220</v>
      </c>
    </row>
    <row r="147" spans="1:16" x14ac:dyDescent="0.45">
      <c r="A147" s="159"/>
      <c r="B147" t="s">
        <v>15</v>
      </c>
      <c r="C147">
        <v>4</v>
      </c>
      <c r="D147">
        <v>1000</v>
      </c>
      <c r="E147">
        <v>500</v>
      </c>
      <c r="F147">
        <v>95</v>
      </c>
      <c r="G147" s="1">
        <f t="shared" si="28"/>
        <v>0.19</v>
      </c>
      <c r="H147">
        <v>12</v>
      </c>
      <c r="I147" s="1">
        <f t="shared" si="29"/>
        <v>0.12631578947368421</v>
      </c>
      <c r="J147" s="3">
        <v>107</v>
      </c>
      <c r="K147" s="6">
        <f t="shared" si="30"/>
        <v>9.2082616179001722E-2</v>
      </c>
      <c r="L147" s="4">
        <v>-7103.7730000000001</v>
      </c>
      <c r="M147" s="5">
        <v>1.8199999999999999E-10</v>
      </c>
      <c r="O147" t="s">
        <v>219</v>
      </c>
    </row>
    <row r="148" spans="1:16" x14ac:dyDescent="0.45">
      <c r="A148" s="159"/>
      <c r="B148" t="s">
        <v>15</v>
      </c>
      <c r="C148">
        <v>4</v>
      </c>
      <c r="D148">
        <v>5000</v>
      </c>
      <c r="E148">
        <v>2500</v>
      </c>
      <c r="F148">
        <v>469</v>
      </c>
      <c r="G148" s="1">
        <f t="shared" si="28"/>
        <v>0.18759999999999999</v>
      </c>
      <c r="H148">
        <v>37</v>
      </c>
      <c r="I148" s="1">
        <f t="shared" si="29"/>
        <v>7.8891257995735611E-2</v>
      </c>
      <c r="J148" s="3">
        <v>107</v>
      </c>
      <c r="K148" s="6">
        <f t="shared" si="30"/>
        <v>9.2082616179001722E-2</v>
      </c>
      <c r="L148" s="4">
        <v>-7103.7730000000001</v>
      </c>
      <c r="M148" s="5">
        <v>1.8199999999999999E-10</v>
      </c>
      <c r="O148" t="s">
        <v>218</v>
      </c>
    </row>
    <row r="149" spans="1:16" x14ac:dyDescent="0.45">
      <c r="A149" s="159"/>
      <c r="B149" t="s">
        <v>15</v>
      </c>
      <c r="C149">
        <v>4</v>
      </c>
      <c r="D149">
        <v>10000</v>
      </c>
      <c r="E149">
        <v>5000</v>
      </c>
      <c r="F149">
        <v>912</v>
      </c>
      <c r="G149" s="1">
        <f t="shared" si="28"/>
        <v>0.18240000000000001</v>
      </c>
      <c r="H149">
        <v>61</v>
      </c>
      <c r="I149" s="1">
        <f t="shared" si="29"/>
        <v>6.6885964912280702E-2</v>
      </c>
      <c r="J149" s="3">
        <v>107</v>
      </c>
      <c r="K149" s="6">
        <f t="shared" si="30"/>
        <v>9.2082616179001722E-2</v>
      </c>
      <c r="L149" s="4">
        <v>-7103.7730000000001</v>
      </c>
      <c r="M149" s="5">
        <v>1.8199999999999999E-10</v>
      </c>
      <c r="N149" t="s">
        <v>214</v>
      </c>
      <c r="O149" t="s">
        <v>217</v>
      </c>
    </row>
    <row r="150" spans="1:16" x14ac:dyDescent="0.45">
      <c r="A150" s="159"/>
      <c r="B150" t="s">
        <v>16</v>
      </c>
      <c r="C150">
        <v>5</v>
      </c>
      <c r="D150">
        <v>100</v>
      </c>
      <c r="E150">
        <v>50</v>
      </c>
      <c r="F150">
        <v>9</v>
      </c>
      <c r="G150" s="1">
        <f t="shared" si="28"/>
        <v>0.18</v>
      </c>
      <c r="H150">
        <v>3</v>
      </c>
      <c r="I150" s="1">
        <f t="shared" si="29"/>
        <v>0.33333333333333331</v>
      </c>
      <c r="J150" s="3">
        <v>96</v>
      </c>
      <c r="K150" s="6">
        <f t="shared" si="30"/>
        <v>8.2616179001721177E-2</v>
      </c>
      <c r="L150" s="4">
        <v>-6527.4309999999996</v>
      </c>
      <c r="M150" s="5">
        <v>2.42E-4</v>
      </c>
      <c r="N150" t="s">
        <v>221</v>
      </c>
      <c r="O150" t="s">
        <v>228</v>
      </c>
    </row>
    <row r="151" spans="1:16" x14ac:dyDescent="0.45">
      <c r="A151" s="159"/>
      <c r="B151" t="s">
        <v>16</v>
      </c>
      <c r="C151">
        <v>5</v>
      </c>
      <c r="D151">
        <v>500</v>
      </c>
      <c r="E151">
        <v>250</v>
      </c>
      <c r="F151">
        <v>25</v>
      </c>
      <c r="G151" s="1">
        <f t="shared" si="28"/>
        <v>0.1</v>
      </c>
      <c r="H151">
        <v>12</v>
      </c>
      <c r="I151" s="1">
        <f t="shared" si="29"/>
        <v>0.48</v>
      </c>
      <c r="J151" s="3">
        <v>96</v>
      </c>
      <c r="K151" s="6">
        <f t="shared" si="30"/>
        <v>8.2616179001721177E-2</v>
      </c>
      <c r="L151" s="4">
        <v>-6527.4309999999996</v>
      </c>
      <c r="M151" s="5">
        <v>1.7600000000000001E-6</v>
      </c>
      <c r="O151" t="s">
        <v>229</v>
      </c>
      <c r="P151" t="s">
        <v>222</v>
      </c>
    </row>
    <row r="152" spans="1:16" x14ac:dyDescent="0.45">
      <c r="A152" s="159"/>
      <c r="B152" t="s">
        <v>16</v>
      </c>
      <c r="C152">
        <v>5</v>
      </c>
      <c r="D152">
        <v>1000</v>
      </c>
      <c r="E152">
        <v>500</v>
      </c>
      <c r="F152">
        <v>47</v>
      </c>
      <c r="G152" s="1">
        <f t="shared" si="28"/>
        <v>9.4E-2</v>
      </c>
      <c r="H152">
        <v>23</v>
      </c>
      <c r="I152" s="1">
        <f t="shared" si="29"/>
        <v>0.48936170212765956</v>
      </c>
      <c r="J152" s="3">
        <v>96</v>
      </c>
      <c r="K152" s="6">
        <f t="shared" si="30"/>
        <v>8.2616179001721177E-2</v>
      </c>
      <c r="L152" s="4">
        <v>-6527.4309999999996</v>
      </c>
      <c r="M152" s="5">
        <v>5.0799999999999996E-6</v>
      </c>
      <c r="O152" t="s">
        <v>230</v>
      </c>
    </row>
    <row r="153" spans="1:16" x14ac:dyDescent="0.45">
      <c r="A153" s="159"/>
      <c r="B153" t="s">
        <v>16</v>
      </c>
      <c r="C153">
        <v>5</v>
      </c>
      <c r="D153">
        <v>5000</v>
      </c>
      <c r="E153">
        <v>2500</v>
      </c>
      <c r="F153">
        <v>213</v>
      </c>
      <c r="G153" s="1">
        <f t="shared" si="28"/>
        <v>8.5199999999999998E-2</v>
      </c>
      <c r="H153">
        <v>107</v>
      </c>
      <c r="I153" s="1">
        <f t="shared" si="29"/>
        <v>0.50234741784037562</v>
      </c>
      <c r="J153" s="3">
        <v>96</v>
      </c>
      <c r="K153" s="6">
        <f t="shared" si="30"/>
        <v>8.2616179001721177E-2</v>
      </c>
      <c r="L153" s="4">
        <v>-6527.4309999999996</v>
      </c>
      <c r="M153" s="5">
        <v>1.7600000000000001E-6</v>
      </c>
      <c r="O153" t="s">
        <v>231</v>
      </c>
      <c r="P153" t="s">
        <v>214</v>
      </c>
    </row>
    <row r="154" spans="1:16" x14ac:dyDescent="0.45">
      <c r="A154" s="159"/>
      <c r="B154" t="s">
        <v>16</v>
      </c>
      <c r="C154">
        <v>5</v>
      </c>
      <c r="D154">
        <v>10000</v>
      </c>
      <c r="E154">
        <v>5000</v>
      </c>
      <c r="F154">
        <v>438</v>
      </c>
      <c r="G154" s="1">
        <f t="shared" si="28"/>
        <v>8.7599999999999997E-2</v>
      </c>
      <c r="H154">
        <v>237</v>
      </c>
      <c r="I154" s="1">
        <f t="shared" si="29"/>
        <v>0.54109589041095896</v>
      </c>
      <c r="J154" s="3">
        <v>96</v>
      </c>
      <c r="K154" s="6">
        <f t="shared" si="30"/>
        <v>8.2616179001721177E-2</v>
      </c>
      <c r="L154" s="4">
        <v>-6527.4309999999996</v>
      </c>
      <c r="M154" s="5">
        <v>4.95E-6</v>
      </c>
      <c r="O154" t="s">
        <v>232</v>
      </c>
    </row>
    <row r="155" spans="1:16" x14ac:dyDescent="0.45">
      <c r="G155" s="1"/>
      <c r="I155" s="1"/>
    </row>
  </sheetData>
  <mergeCells count="16">
    <mergeCell ref="A133:A154"/>
    <mergeCell ref="F2:G2"/>
    <mergeCell ref="H2:I2"/>
    <mergeCell ref="J2:K2"/>
    <mergeCell ref="F56:G56"/>
    <mergeCell ref="H56:I56"/>
    <mergeCell ref="J56:K56"/>
    <mergeCell ref="A4:A51"/>
    <mergeCell ref="F131:G131"/>
    <mergeCell ref="H131:I131"/>
    <mergeCell ref="J131:K131"/>
    <mergeCell ref="F81:G81"/>
    <mergeCell ref="H81:I81"/>
    <mergeCell ref="J81:K81"/>
    <mergeCell ref="A58:A74"/>
    <mergeCell ref="A83:A12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15A97-6062-46EA-BD06-E4D3F16433C3}">
  <dimension ref="B1:AC83"/>
  <sheetViews>
    <sheetView view="pageBreakPreview" topLeftCell="F1" zoomScale="140" zoomScaleNormal="160" zoomScaleSheetLayoutView="140" workbookViewId="0">
      <pane xSplit="15495" ySplit="1253" topLeftCell="X1" activePane="bottomRight"/>
      <selection activeCell="H1" sqref="H1:H1048576"/>
      <selection pane="topRight" activeCell="AA1" sqref="AA1:AA1048576"/>
      <selection pane="bottomLeft" activeCell="E29" sqref="E29"/>
      <selection pane="bottomRight" activeCell="Y3" sqref="Y3"/>
    </sheetView>
  </sheetViews>
  <sheetFormatPr defaultColWidth="8.86328125" defaultRowHeight="15.4" x14ac:dyDescent="0.45"/>
  <cols>
    <col min="1" max="1" width="23.3984375" style="43" customWidth="1"/>
    <col min="2" max="4" width="8.86328125" style="43"/>
    <col min="5" max="5" width="12.796875" style="43" bestFit="1" customWidth="1"/>
    <col min="6" max="6" width="8.86328125" style="43"/>
    <col min="7" max="7" width="12.265625" style="43" bestFit="1" customWidth="1"/>
    <col min="8" max="8" width="13.1328125" style="43" bestFit="1" customWidth="1"/>
    <col min="9" max="9" width="12" style="43" customWidth="1"/>
    <col min="10" max="10" width="16.53125" style="43" customWidth="1"/>
    <col min="11" max="11" width="12.1328125" style="43" customWidth="1"/>
    <col min="12" max="12" width="5.86328125" style="43" customWidth="1"/>
    <col min="13" max="13" width="9.6640625" style="43" customWidth="1"/>
    <col min="14" max="17" width="13.265625" style="43" bestFit="1" customWidth="1"/>
    <col min="18" max="21" width="8.86328125" style="43"/>
    <col min="22" max="22" width="14.86328125" style="43" customWidth="1"/>
    <col min="23" max="23" width="10.86328125" style="43" bestFit="1" customWidth="1"/>
    <col min="24" max="24" width="10.86328125" style="43" customWidth="1"/>
    <col min="25" max="26" width="11.73046875" style="43" customWidth="1"/>
    <col min="27" max="16384" width="8.86328125" style="43"/>
  </cols>
  <sheetData>
    <row r="1" spans="2:27" x14ac:dyDescent="0.45">
      <c r="B1" s="43" t="s">
        <v>33</v>
      </c>
      <c r="E1" s="43" t="s">
        <v>67</v>
      </c>
      <c r="F1" s="43" t="s">
        <v>2</v>
      </c>
      <c r="S1" s="43" t="s">
        <v>26</v>
      </c>
      <c r="AA1" s="93" t="s">
        <v>236</v>
      </c>
    </row>
    <row r="2" spans="2:27" x14ac:dyDescent="0.45">
      <c r="E2" s="94">
        <v>1162</v>
      </c>
      <c r="G2" s="43" t="s">
        <v>23</v>
      </c>
      <c r="H2" s="43" t="s">
        <v>30</v>
      </c>
      <c r="J2" s="43" t="s">
        <v>31</v>
      </c>
      <c r="K2" s="43" t="s">
        <v>6</v>
      </c>
      <c r="L2" s="43" t="s">
        <v>21</v>
      </c>
      <c r="M2" s="43" t="s">
        <v>65</v>
      </c>
      <c r="N2" s="43" t="s">
        <v>9</v>
      </c>
      <c r="O2" s="43" t="s">
        <v>68</v>
      </c>
      <c r="P2" s="43" t="s">
        <v>10</v>
      </c>
      <c r="Q2" s="43" t="s">
        <v>11</v>
      </c>
      <c r="R2" s="43" t="s">
        <v>69</v>
      </c>
      <c r="S2" s="43" t="s">
        <v>24</v>
      </c>
      <c r="T2" s="43" t="s">
        <v>25</v>
      </c>
      <c r="U2" s="43" t="s">
        <v>32</v>
      </c>
      <c r="V2" s="43" t="s">
        <v>28</v>
      </c>
      <c r="W2" s="43" t="s">
        <v>29</v>
      </c>
      <c r="X2" s="43" t="s">
        <v>66</v>
      </c>
      <c r="Y2" s="43" t="s">
        <v>238</v>
      </c>
      <c r="AA2" s="95" t="s">
        <v>29</v>
      </c>
    </row>
    <row r="3" spans="2:27" x14ac:dyDescent="0.45">
      <c r="B3" s="43">
        <v>15</v>
      </c>
      <c r="G3" s="43">
        <f>-0.5*N3</f>
        <v>-8353.6066938122367</v>
      </c>
      <c r="H3" s="43">
        <f>EXP(G3-MAX($G$3:$G$7))</f>
        <v>1.0476646937657765E-216</v>
      </c>
      <c r="I3" s="165" t="s">
        <v>154</v>
      </c>
      <c r="J3" s="43" t="s">
        <v>12</v>
      </c>
      <c r="K3" s="44">
        <v>-8332.4330000000009</v>
      </c>
      <c r="L3" s="43">
        <v>6</v>
      </c>
      <c r="M3" s="45">
        <f>-2*K3+2*L3</f>
        <v>16676.866000000002</v>
      </c>
      <c r="N3" s="46">
        <f>-2*K3+L3*LN($E$2)</f>
        <v>16707.213387624473</v>
      </c>
      <c r="O3" s="46">
        <f>(-2*K3)+(L3*LN(($E$2+2)/24))</f>
        <v>16688.155382787663</v>
      </c>
      <c r="P3" s="46">
        <f>-2*K3+L3*(LN($E$2)+1)</f>
        <v>16713.213387624473</v>
      </c>
      <c r="Q3" s="46">
        <f>-2*K3+2*L3*(LN($E$2)+1.5)</f>
        <v>16767.560775248945</v>
      </c>
      <c r="R3" s="46" t="s">
        <v>27</v>
      </c>
      <c r="S3" s="45">
        <v>457.88499999999999</v>
      </c>
      <c r="T3" s="47" t="s">
        <v>22</v>
      </c>
      <c r="U3" s="47" t="s">
        <v>22</v>
      </c>
      <c r="V3" s="45">
        <f>EXP(G3-G4)</f>
        <v>5.0369191542774152E-94</v>
      </c>
      <c r="W3" s="48">
        <f>H3/$H$11</f>
        <v>1.0476646937657765E-216</v>
      </c>
      <c r="X3" s="96">
        <f>EXP(G3-$G$3)</f>
        <v>1</v>
      </c>
      <c r="Y3" s="44">
        <f>EXP(G3-$G$7)</f>
        <v>1.0476646937657765E-216</v>
      </c>
      <c r="Z3" s="44"/>
      <c r="AA3" s="49"/>
    </row>
    <row r="4" spans="2:27" x14ac:dyDescent="0.45">
      <c r="G4" s="43">
        <f>-0.5*N4</f>
        <v>-8138.7804896870593</v>
      </c>
      <c r="H4" s="43">
        <f t="shared" ref="H3:H6" si="0">EXP(G4-MAX($G$3:$G$7))</f>
        <v>2.0799712317718785E-123</v>
      </c>
      <c r="I4" s="165"/>
      <c r="J4" s="43" t="s">
        <v>13</v>
      </c>
      <c r="K4" s="44">
        <v>-8103.491</v>
      </c>
      <c r="L4" s="43">
        <v>10</v>
      </c>
      <c r="M4" s="45">
        <f>-2*K4+2*L4</f>
        <v>16226.982</v>
      </c>
      <c r="N4" s="46">
        <f>-2*K4+L4*LN($E$2)</f>
        <v>16277.560979374119</v>
      </c>
      <c r="O4" s="46">
        <f>(-2*K4)+(L4*LN(($E$2+2)/24))</f>
        <v>16245.797637979435</v>
      </c>
      <c r="P4" s="46">
        <f>-2*K4+L4*(LN($E$2)+1)</f>
        <v>16287.560979374119</v>
      </c>
      <c r="Q4" s="46">
        <f>-2*K4+2*L4*(LN($E$2)+1.5)</f>
        <v>16378.139958748237</v>
      </c>
      <c r="R4" s="46" t="s">
        <v>27</v>
      </c>
      <c r="S4" s="45">
        <v>266.76</v>
      </c>
      <c r="T4" s="47">
        <v>6.0000000000000001E-3</v>
      </c>
      <c r="U4" s="47" t="s">
        <v>22</v>
      </c>
      <c r="V4" s="45">
        <f>EXP(G4-G5)</f>
        <v>1.6003473677310974E-52</v>
      </c>
      <c r="W4" s="48">
        <f>H4/$H$11</f>
        <v>2.0799712317718785E-123</v>
      </c>
      <c r="X4" s="96">
        <f>EXP(G4-$G$3)</f>
        <v>1.9853405809596674E+93</v>
      </c>
      <c r="Y4" s="44">
        <f t="shared" ref="Y4:Y7" si="1">EXP(G4-$G$7)</f>
        <v>2.0799712317718785E-123</v>
      </c>
      <c r="Z4" s="44"/>
      <c r="AA4" s="49"/>
    </row>
    <row r="5" spans="2:27" x14ac:dyDescent="0.45">
      <c r="G5" s="43">
        <f>-0.5*N5</f>
        <v>-8019.5162855618828</v>
      </c>
      <c r="H5" s="43">
        <f t="shared" si="0"/>
        <v>1.2996998487401963E-71</v>
      </c>
      <c r="I5" s="165"/>
      <c r="J5" s="43" t="s">
        <v>14</v>
      </c>
      <c r="K5" s="44">
        <v>-7970.1109999999999</v>
      </c>
      <c r="L5" s="43">
        <v>14</v>
      </c>
      <c r="M5" s="45">
        <f>-2*K5+2*L5</f>
        <v>15968.222</v>
      </c>
      <c r="N5" s="46">
        <f>-2*K5+L5*LN($E$2)</f>
        <v>16039.032571123766</v>
      </c>
      <c r="O5" s="46">
        <f>(-2*K5)+(L5*LN(($E$2+2)/24))</f>
        <v>15994.563893171207</v>
      </c>
      <c r="P5" s="46">
        <f>-2*K5+L5*(LN($E$2)+1)</f>
        <v>16053.032571123766</v>
      </c>
      <c r="Q5" s="46">
        <f>-2*K5+2*L5*(LN($E$2)+1.5)</f>
        <v>16179.843142247531</v>
      </c>
      <c r="R5" s="46">
        <f>(K5-K4)/($K$4-$K$3)</f>
        <v>0.58259297114552844</v>
      </c>
      <c r="S5" s="45">
        <v>255.595</v>
      </c>
      <c r="T5" s="47" t="s">
        <v>22</v>
      </c>
      <c r="U5" s="47" t="s">
        <v>22</v>
      </c>
      <c r="V5" s="45">
        <f>EXP(G5-G6)</f>
        <v>4.2505590885273099E-50</v>
      </c>
      <c r="W5" s="48">
        <f>H5/$H$11</f>
        <v>1.2996998487401963E-71</v>
      </c>
      <c r="X5" s="96">
        <f t="shared" ref="X4:X7" si="2">EXP(G5-$G$3)</f>
        <v>1.2405685296776515E+145</v>
      </c>
      <c r="Y5" s="44">
        <f t="shared" si="1"/>
        <v>1.2996998487401963E-71</v>
      </c>
      <c r="Z5" s="44"/>
      <c r="AA5" s="49"/>
    </row>
    <row r="6" spans="2:27" x14ac:dyDescent="0.45">
      <c r="G6" s="43">
        <f>-0.5*N6</f>
        <v>-7905.8340814367066</v>
      </c>
      <c r="H6" s="43">
        <f t="shared" si="0"/>
        <v>3.0577150479997275E-22</v>
      </c>
      <c r="I6" s="165"/>
      <c r="J6" s="43" t="s">
        <v>15</v>
      </c>
      <c r="K6" s="44">
        <v>-7842.3130000000001</v>
      </c>
      <c r="L6" s="43">
        <v>18</v>
      </c>
      <c r="M6" s="45">
        <f>-2*K6+2*L6</f>
        <v>15720.626</v>
      </c>
      <c r="N6" s="46">
        <f>-2*K6+L6*LN($E$2)</f>
        <v>15811.668162873413</v>
      </c>
      <c r="O6" s="46">
        <f>(-2*K6)+(L6*LN(($E$2+2)/24))</f>
        <v>15754.494148362983</v>
      </c>
      <c r="P6" s="46">
        <f>-2*K6+L6*(LN($E$2)+1)</f>
        <v>15829.668162873413</v>
      </c>
      <c r="Q6" s="46">
        <f>-2*K6+2*L6*(LN($E$2)+1.5)</f>
        <v>15992.710325746826</v>
      </c>
      <c r="R6" s="46">
        <f>(K6-K5)/($K$4-$K$3)</f>
        <v>0.55821125001091654</v>
      </c>
      <c r="S6" s="45">
        <v>127.312</v>
      </c>
      <c r="T6" s="48" t="s">
        <v>22</v>
      </c>
      <c r="U6" s="48" t="s">
        <v>22</v>
      </c>
      <c r="V6" s="45">
        <f>EXP(G6-G7)</f>
        <v>3.0577150479997275E-22</v>
      </c>
      <c r="W6" s="48">
        <f>H6/$H$11</f>
        <v>3.0577150479997275E-22</v>
      </c>
      <c r="X6" s="96">
        <f t="shared" si="2"/>
        <v>2.918600833067047E+194</v>
      </c>
      <c r="Y6" s="44">
        <f t="shared" si="1"/>
        <v>3.0577150479997275E-22</v>
      </c>
      <c r="Z6" s="44"/>
    </row>
    <row r="7" spans="2:27" x14ac:dyDescent="0.45">
      <c r="B7" s="43">
        <v>-3507.97</v>
      </c>
      <c r="E7" s="43">
        <f>EXP(G7-MAX($G$7,$G$26,$G$28))</f>
        <v>2.82670788521691E-9</v>
      </c>
      <c r="G7" s="43">
        <f>-0.5*N7</f>
        <v>-7856.2948773115304</v>
      </c>
      <c r="H7" s="43">
        <f>EXP(G7-MAX($G$3:$G$7))</f>
        <v>1</v>
      </c>
      <c r="I7" s="165"/>
      <c r="J7" s="97" t="s">
        <v>16</v>
      </c>
      <c r="K7" s="98">
        <v>-7778.6580000000004</v>
      </c>
      <c r="L7" s="99">
        <v>22</v>
      </c>
      <c r="M7" s="100">
        <f>-2*K7+2*L7</f>
        <v>15601.316000000001</v>
      </c>
      <c r="N7" s="101">
        <f>-2*K7+L7*LN($E$2)</f>
        <v>15712.589754623061</v>
      </c>
      <c r="O7" s="101">
        <f>(-2*K7)+(L7*LN(($E$2+2)/24))</f>
        <v>15642.710403554756</v>
      </c>
      <c r="P7" s="101">
        <f>-2*K7+L7*(LN($E$2)+1)</f>
        <v>15734.589754623061</v>
      </c>
      <c r="Q7" s="101">
        <f>-2*K7+2*L7*(LN($E$2)+1.5)</f>
        <v>15933.863509246123</v>
      </c>
      <c r="R7" s="102">
        <f>(K7-K6)/($K$4-$K$3)</f>
        <v>0.2780398528885023</v>
      </c>
      <c r="S7" s="103">
        <v>68.040000000000006</v>
      </c>
      <c r="T7" s="104">
        <v>7.7799999999999994E-2</v>
      </c>
      <c r="U7" s="105" t="s">
        <v>22</v>
      </c>
      <c r="V7" s="103">
        <f>EXP(G7-G8)</f>
        <v>0</v>
      </c>
      <c r="W7" s="106">
        <f>H7/$H$11</f>
        <v>1</v>
      </c>
      <c r="X7" s="107">
        <f>EXP(G7-$G$3)</f>
        <v>9.5450386555029539E+215</v>
      </c>
      <c r="Y7" s="98">
        <f t="shared" si="1"/>
        <v>1</v>
      </c>
      <c r="Z7" s="98"/>
      <c r="AA7" s="49">
        <f>E7/E$29</f>
        <v>2.8267078772266323E-9</v>
      </c>
    </row>
    <row r="8" spans="2:27" x14ac:dyDescent="0.45">
      <c r="B8" s="43">
        <v>1.0125999999999999</v>
      </c>
      <c r="I8" s="165"/>
      <c r="J8" s="43" t="s">
        <v>94</v>
      </c>
      <c r="K8" s="44" t="s">
        <v>223</v>
      </c>
      <c r="M8" s="45"/>
      <c r="N8" s="46"/>
      <c r="O8" s="46"/>
      <c r="P8" s="46"/>
      <c r="Q8" s="46"/>
      <c r="R8" s="46"/>
      <c r="S8" s="45"/>
      <c r="T8" s="47"/>
      <c r="U8" s="47"/>
      <c r="V8" s="47"/>
      <c r="W8" s="48"/>
      <c r="X8" s="48"/>
      <c r="Y8" s="96"/>
      <c r="Z8" s="96"/>
      <c r="AA8" s="49"/>
    </row>
    <row r="9" spans="2:27" x14ac:dyDescent="0.45">
      <c r="I9" s="108"/>
      <c r="J9" s="43" t="s">
        <v>106</v>
      </c>
      <c r="K9" s="44" t="s">
        <v>190</v>
      </c>
      <c r="M9" s="45"/>
      <c r="N9" s="46"/>
      <c r="O9" s="46"/>
      <c r="P9" s="46"/>
      <c r="Q9" s="46"/>
      <c r="R9" s="46"/>
      <c r="S9" s="45"/>
      <c r="T9" s="47"/>
      <c r="U9" s="47"/>
      <c r="V9" s="47"/>
      <c r="W9" s="48"/>
      <c r="X9" s="48"/>
      <c r="Y9" s="44"/>
      <c r="Z9" s="44"/>
      <c r="AA9" s="49"/>
    </row>
    <row r="10" spans="2:27" x14ac:dyDescent="0.45">
      <c r="H10" s="44"/>
      <c r="I10" s="108"/>
      <c r="J10" s="43" t="s">
        <v>107</v>
      </c>
      <c r="K10" s="44" t="s">
        <v>189</v>
      </c>
      <c r="M10" s="45"/>
      <c r="N10" s="46"/>
      <c r="O10" s="46"/>
      <c r="P10" s="46"/>
      <c r="Q10" s="46"/>
      <c r="R10" s="46"/>
      <c r="S10" s="45"/>
      <c r="T10" s="47"/>
      <c r="U10" s="47"/>
      <c r="V10" s="47"/>
      <c r="W10" s="48"/>
      <c r="X10" s="48"/>
      <c r="Y10" s="44"/>
      <c r="Z10" s="44"/>
      <c r="AA10" s="49"/>
    </row>
    <row r="11" spans="2:27" x14ac:dyDescent="0.45">
      <c r="F11" s="43" t="s">
        <v>227</v>
      </c>
      <c r="G11" s="43">
        <f>-0.5*N7</f>
        <v>-7856.2948773115304</v>
      </c>
      <c r="H11" s="43">
        <f>SUM(H3:H8)</f>
        <v>1</v>
      </c>
      <c r="J11" s="109"/>
      <c r="K11" s="110"/>
      <c r="L11" s="109"/>
      <c r="M11" s="111"/>
      <c r="N11" s="112"/>
      <c r="O11" s="112"/>
      <c r="P11" s="112"/>
      <c r="Q11" s="112"/>
      <c r="R11" s="112"/>
      <c r="S11" s="112"/>
      <c r="T11" s="109"/>
      <c r="U11" s="109"/>
      <c r="V11" s="113"/>
      <c r="W11" s="109"/>
      <c r="X11" s="109"/>
      <c r="Y11" s="110"/>
      <c r="Z11" s="110"/>
    </row>
    <row r="12" spans="2:27" x14ac:dyDescent="0.45">
      <c r="AA12" s="114"/>
    </row>
    <row r="13" spans="2:27" x14ac:dyDescent="0.45">
      <c r="B13" s="43">
        <v>7045.94</v>
      </c>
      <c r="S13" s="43" t="s">
        <v>26</v>
      </c>
      <c r="AA13" s="49"/>
    </row>
    <row r="14" spans="2:27" x14ac:dyDescent="0.45">
      <c r="B14" s="43">
        <v>7123.924</v>
      </c>
      <c r="H14" s="43" t="s">
        <v>30</v>
      </c>
      <c r="J14" s="43" t="s">
        <v>31</v>
      </c>
      <c r="K14" s="43" t="s">
        <v>6</v>
      </c>
      <c r="L14" s="43" t="s">
        <v>21</v>
      </c>
      <c r="M14" s="43" t="s">
        <v>65</v>
      </c>
      <c r="N14" s="43" t="s">
        <v>9</v>
      </c>
      <c r="O14" s="43" t="s">
        <v>68</v>
      </c>
      <c r="P14" s="43" t="s">
        <v>10</v>
      </c>
      <c r="Q14" s="43" t="s">
        <v>11</v>
      </c>
      <c r="R14" s="43" t="s">
        <v>69</v>
      </c>
      <c r="S14" s="43" t="s">
        <v>24</v>
      </c>
      <c r="T14" s="43" t="s">
        <v>25</v>
      </c>
      <c r="U14" s="43" t="s">
        <v>32</v>
      </c>
      <c r="V14" s="43" t="s">
        <v>28</v>
      </c>
      <c r="W14" s="43" t="s">
        <v>29</v>
      </c>
      <c r="X14" s="43" t="s">
        <v>66</v>
      </c>
      <c r="Y14" s="43" t="s">
        <v>240</v>
      </c>
      <c r="AA14" s="49"/>
    </row>
    <row r="15" spans="2:27" x14ac:dyDescent="0.45">
      <c r="B15" s="43">
        <v>7076.2749999999996</v>
      </c>
      <c r="G15" s="43">
        <f>-0.5*N15</f>
        <v>-8353.6066938122367</v>
      </c>
      <c r="H15" s="43">
        <f>EXP(G15-MAX($G$15:$G$18))</f>
        <v>0</v>
      </c>
      <c r="I15" s="166" t="s">
        <v>198</v>
      </c>
      <c r="J15" s="43" t="s">
        <v>12</v>
      </c>
      <c r="K15" s="44">
        <v>-8332.4330000000009</v>
      </c>
      <c r="L15" s="43">
        <v>6</v>
      </c>
      <c r="M15" s="45">
        <f>-2*K15+2*L15</f>
        <v>16676.866000000002</v>
      </c>
      <c r="N15" s="46">
        <f>-2*K15+L15*LN($E$2)</f>
        <v>16707.213387624473</v>
      </c>
      <c r="O15" s="46">
        <f>(-2*K15)+(L15*LN(($E$2+2)/24))</f>
        <v>16688.155382787663</v>
      </c>
      <c r="P15" s="46">
        <f>-2*K15+L15*(LN($E$2)+1)</f>
        <v>16713.213387624473</v>
      </c>
      <c r="Q15" s="46">
        <f>-2*K15+2*L15*(LN($E$2)+1.5)</f>
        <v>16767.560775248945</v>
      </c>
      <c r="R15" s="46" t="s">
        <v>27</v>
      </c>
      <c r="S15" s="45">
        <v>1982.59</v>
      </c>
      <c r="T15" s="47" t="s">
        <v>77</v>
      </c>
      <c r="U15" s="47" t="s">
        <v>77</v>
      </c>
      <c r="V15" s="48">
        <f>EXP(G15-G16)</f>
        <v>0</v>
      </c>
      <c r="W15" s="48">
        <f>H15/$H$20</f>
        <v>0</v>
      </c>
      <c r="X15" s="96">
        <f>EXP(G15-$G$15)</f>
        <v>1</v>
      </c>
      <c r="Y15" s="44">
        <f>EXP(G15-$G$18)</f>
        <v>0</v>
      </c>
      <c r="Z15" s="44"/>
      <c r="AA15" s="49"/>
    </row>
    <row r="16" spans="2:27" x14ac:dyDescent="0.45">
      <c r="G16" s="43">
        <f>-0.5*N16</f>
        <v>-7379.9564386557649</v>
      </c>
      <c r="H16" s="43">
        <f>EXP(G16-MAX($G$15:$G$18))</f>
        <v>1.0697363940856385E-72</v>
      </c>
      <c r="I16" s="166"/>
      <c r="J16" s="43" t="s">
        <v>13</v>
      </c>
      <c r="K16" s="44">
        <v>-7341.1379999999999</v>
      </c>
      <c r="L16" s="43">
        <v>11</v>
      </c>
      <c r="M16" s="45">
        <f>-2*K16+2*L16</f>
        <v>14704.276</v>
      </c>
      <c r="N16" s="46">
        <f>-2*K16+L16*LN($E$2)</f>
        <v>14759.91287731153</v>
      </c>
      <c r="O16" s="46">
        <f>(-2*K16)+(L16*LN(($E$2+2)/24))</f>
        <v>14724.973201777379</v>
      </c>
      <c r="P16" s="46">
        <f>-2*K16+L16*(LN($E$2)+1)</f>
        <v>14770.91287731153</v>
      </c>
      <c r="Q16" s="46">
        <f>-2*K16+2*L16*(LN($E$2)+1.5)</f>
        <v>14870.54975462306</v>
      </c>
      <c r="R16" s="46" t="s">
        <v>27</v>
      </c>
      <c r="S16" s="45">
        <v>272.70499999999998</v>
      </c>
      <c r="T16" s="47" t="s">
        <v>77</v>
      </c>
      <c r="U16" s="47" t="s">
        <v>77</v>
      </c>
      <c r="V16" s="48">
        <f>EXP(G16-G17)</f>
        <v>4.0602226118697934E-54</v>
      </c>
      <c r="W16" s="48">
        <f>H16/$H$20</f>
        <v>1.0697363940856385E-72</v>
      </c>
      <c r="X16" s="96" t="s">
        <v>242</v>
      </c>
      <c r="Y16" s="44">
        <f t="shared" ref="Y16:Y18" si="3">EXP(G16-$G$18)</f>
        <v>1.0697363940856385E-72</v>
      </c>
      <c r="Z16" s="44">
        <f>G16-G15</f>
        <v>973.65025515647176</v>
      </c>
      <c r="AA16" s="49"/>
    </row>
    <row r="17" spans="2:29" x14ac:dyDescent="0.45">
      <c r="G17" s="43">
        <f>-0.5*N17</f>
        <v>-7257.0180814367068</v>
      </c>
      <c r="H17" s="43">
        <f>EXP(G17-MAX($G$15:$G$18))</f>
        <v>2.6346742441124643E-19</v>
      </c>
      <c r="I17" s="166"/>
      <c r="J17" s="43" t="s">
        <v>14</v>
      </c>
      <c r="K17" s="44">
        <v>-7193.4970000000003</v>
      </c>
      <c r="L17" s="43">
        <v>18</v>
      </c>
      <c r="M17" s="115">
        <f>-2*K17+2*L17</f>
        <v>14422.994000000001</v>
      </c>
      <c r="N17" s="116">
        <f>-2*K17+L17*LN($E$2)</f>
        <v>14514.036162873414</v>
      </c>
      <c r="O17" s="116">
        <f>(-2*K17)+(L17*LN(($E$2+2)/24))</f>
        <v>14456.862148362983</v>
      </c>
      <c r="P17" s="116">
        <f>-2*K17+L17*(LN($E$2)+1)</f>
        <v>14532.036162873414</v>
      </c>
      <c r="Q17" s="116">
        <f>-2*K17+2*L17*(LN($E$2)+1.5)</f>
        <v>14695.078325746827</v>
      </c>
      <c r="R17" s="46">
        <f>(K17-K16)/($K$16-$K$15)</f>
        <v>0.14893750094573208</v>
      </c>
      <c r="S17" s="45">
        <v>134.96600000000001</v>
      </c>
      <c r="T17" s="47" t="s">
        <v>77</v>
      </c>
      <c r="U17" s="47" t="s">
        <v>77</v>
      </c>
      <c r="V17" s="48">
        <f>EXP(G17-G18)</f>
        <v>2.6346742441124643E-19</v>
      </c>
      <c r="W17" s="48">
        <f>H17/$H$20</f>
        <v>2.6346742441124643E-19</v>
      </c>
      <c r="X17" s="96" t="s">
        <v>242</v>
      </c>
      <c r="Y17" s="44">
        <f t="shared" si="3"/>
        <v>2.6346742441124643E-19</v>
      </c>
      <c r="Z17" s="44"/>
      <c r="AA17" s="49"/>
    </row>
    <row r="18" spans="2:29" x14ac:dyDescent="0.45">
      <c r="G18" s="43">
        <f>-0.5*N18</f>
        <v>-7214.2377242176481</v>
      </c>
      <c r="H18" s="43">
        <f>EXP(G18-MAX($G$15:$G$18))</f>
        <v>1</v>
      </c>
      <c r="I18" s="166"/>
      <c r="J18" s="43" t="s">
        <v>15</v>
      </c>
      <c r="K18" s="44">
        <v>-7126.0140000000001</v>
      </c>
      <c r="L18" s="43">
        <v>25</v>
      </c>
      <c r="M18" s="117">
        <f>-2*K18+2*L18</f>
        <v>14302.028</v>
      </c>
      <c r="N18" s="118">
        <f>-2*K18+L18*LN($E$2)</f>
        <v>14428.475448435296</v>
      </c>
      <c r="O18" s="118">
        <f>(-2*K18)+(L18*LN(($E$2+2)/24))</f>
        <v>14349.067094948587</v>
      </c>
      <c r="P18" s="118">
        <f>-2*K18+L18*(LN($E$2)+1)</f>
        <v>14453.475448435296</v>
      </c>
      <c r="Q18" s="118">
        <f>-2*K18+2*L18*(LN($E$2)+1.5)</f>
        <v>14679.922896870594</v>
      </c>
      <c r="R18" s="46">
        <f>(K18-K17)/($K$4-$K$3)</f>
        <v>0.29476024495286973</v>
      </c>
      <c r="S18" s="45" t="s">
        <v>27</v>
      </c>
      <c r="T18" s="48" t="s">
        <v>27</v>
      </c>
      <c r="U18" s="48" t="s">
        <v>27</v>
      </c>
      <c r="V18" s="43" t="s">
        <v>27</v>
      </c>
      <c r="W18" s="48">
        <f>H18/$H$20</f>
        <v>1</v>
      </c>
      <c r="X18" s="96" t="s">
        <v>242</v>
      </c>
      <c r="Y18" s="44">
        <f t="shared" si="3"/>
        <v>1</v>
      </c>
      <c r="Z18" s="44"/>
      <c r="AA18" s="49"/>
    </row>
    <row r="19" spans="2:29" x14ac:dyDescent="0.45">
      <c r="I19" s="166"/>
      <c r="J19" s="43" t="s">
        <v>16</v>
      </c>
      <c r="K19" s="44" t="s">
        <v>223</v>
      </c>
      <c r="M19" s="45"/>
      <c r="N19" s="46"/>
      <c r="O19" s="46"/>
      <c r="P19" s="46"/>
      <c r="Q19" s="46"/>
      <c r="R19" s="46"/>
      <c r="S19" s="45"/>
      <c r="T19" s="47"/>
      <c r="U19" s="47"/>
      <c r="V19" s="47"/>
      <c r="W19" s="48"/>
      <c r="X19" s="96"/>
      <c r="Y19" s="44"/>
      <c r="Z19" s="44"/>
      <c r="AA19" s="49"/>
    </row>
    <row r="20" spans="2:29" x14ac:dyDescent="0.45">
      <c r="F20" s="43" t="s">
        <v>227</v>
      </c>
      <c r="G20" s="43">
        <f>-0.5*N18</f>
        <v>-7214.2377242176481</v>
      </c>
      <c r="H20" s="43">
        <f>SUM(H15:H18)</f>
        <v>1</v>
      </c>
      <c r="J20" s="109" t="s">
        <v>34</v>
      </c>
      <c r="K20" s="110">
        <f>B16</f>
        <v>0</v>
      </c>
      <c r="L20" s="109">
        <f>B12</f>
        <v>0</v>
      </c>
      <c r="M20" s="111">
        <f>-2*K20+2*L20</f>
        <v>0</v>
      </c>
      <c r="N20" s="112">
        <f>-2*K20+L20*LN($E$2)</f>
        <v>0</v>
      </c>
      <c r="O20" s="112">
        <f>(-2*K20)+(L20*LOG(($F$2+2)/24))</f>
        <v>0</v>
      </c>
      <c r="P20" s="112">
        <f>-2*K20+L20*(LN($E$2)+1)</f>
        <v>0</v>
      </c>
      <c r="Q20" s="112">
        <f>-2*K20+2*L20*(LN($E$2)+1.5)</f>
        <v>0</v>
      </c>
      <c r="R20" s="112"/>
      <c r="S20" s="112"/>
      <c r="T20" s="109"/>
      <c r="U20" s="109"/>
      <c r="V20" s="113"/>
      <c r="W20" s="109"/>
      <c r="X20" s="109"/>
      <c r="Y20" s="110"/>
      <c r="Z20" s="110"/>
      <c r="AA20" s="49"/>
    </row>
    <row r="22" spans="2:29" x14ac:dyDescent="0.45">
      <c r="S22" s="43" t="s">
        <v>26</v>
      </c>
    </row>
    <row r="23" spans="2:29" x14ac:dyDescent="0.45">
      <c r="B23" s="43">
        <v>15.429</v>
      </c>
      <c r="H23" s="43" t="s">
        <v>30</v>
      </c>
      <c r="J23" s="43" t="s">
        <v>31</v>
      </c>
      <c r="K23" s="43" t="s">
        <v>6</v>
      </c>
      <c r="L23" s="43" t="s">
        <v>21</v>
      </c>
      <c r="M23" s="43" t="s">
        <v>65</v>
      </c>
      <c r="N23" s="43" t="s">
        <v>9</v>
      </c>
      <c r="O23" s="43" t="s">
        <v>68</v>
      </c>
      <c r="P23" s="43" t="s">
        <v>10</v>
      </c>
      <c r="Q23" s="43" t="s">
        <v>11</v>
      </c>
      <c r="R23" s="43" t="s">
        <v>69</v>
      </c>
      <c r="S23" s="43" t="s">
        <v>24</v>
      </c>
      <c r="T23" s="43" t="s">
        <v>25</v>
      </c>
      <c r="U23" s="43" t="s">
        <v>32</v>
      </c>
      <c r="V23" s="43" t="s">
        <v>28</v>
      </c>
      <c r="W23" s="43" t="s">
        <v>29</v>
      </c>
      <c r="X23" s="43" t="s">
        <v>66</v>
      </c>
      <c r="Y23" s="43" t="s">
        <v>237</v>
      </c>
      <c r="Z23" s="43" t="s">
        <v>238</v>
      </c>
    </row>
    <row r="24" spans="2:29" x14ac:dyDescent="0.45">
      <c r="B24" s="43">
        <v>16</v>
      </c>
      <c r="G24" s="43">
        <f>-0.5*N24</f>
        <v>-8165.3505407183538</v>
      </c>
      <c r="H24" s="43">
        <f>EXP(G24-MAX($G$24:$G$28))</f>
        <v>1.6986805411618894E-143</v>
      </c>
      <c r="I24" s="166" t="s">
        <v>199</v>
      </c>
      <c r="J24" s="43" t="s">
        <v>12</v>
      </c>
      <c r="K24" s="44">
        <v>-8133.59</v>
      </c>
      <c r="L24" s="43">
        <v>9</v>
      </c>
      <c r="M24" s="45">
        <f>-2*K24+2*L24</f>
        <v>16285.18</v>
      </c>
      <c r="N24" s="46">
        <f>-2*K24+L24*LN($E$2)</f>
        <v>16330.701081436708</v>
      </c>
      <c r="O24" s="46">
        <f>(-2*K24)+(L24*LN(($E$2+2)/24))</f>
        <v>16302.114074181491</v>
      </c>
      <c r="P24" s="46">
        <f>-2*K24+L24*(LN($E$2)+1)</f>
        <v>16339.701081436708</v>
      </c>
      <c r="Q24" s="46">
        <f>-2*K24+2*L24*(LN($E$2)+1.5)</f>
        <v>16421.222162873415</v>
      </c>
      <c r="R24" s="46" t="s">
        <v>27</v>
      </c>
      <c r="S24" s="45">
        <f>2*(-K24+K25)</f>
        <v>217.76000000000022</v>
      </c>
      <c r="T24" s="47">
        <v>0.10639999999999999</v>
      </c>
      <c r="U24" s="47" t="s">
        <v>77</v>
      </c>
      <c r="V24" s="48">
        <f>EXP(G24-G25)</f>
        <v>6.9892257209367229E-42</v>
      </c>
      <c r="W24" s="48">
        <f>H24/$H$29</f>
        <v>1.6986805411618894E-143</v>
      </c>
      <c r="X24" s="96">
        <f>EXP(G24-$G$24)</f>
        <v>1</v>
      </c>
      <c r="Y24" s="44">
        <f>EXP(G24-$G$26)</f>
        <v>8.0537140058884142E-71</v>
      </c>
      <c r="Z24" s="44">
        <f>EXP(G24-$G$28)</f>
        <v>1.6986805411618894E-143</v>
      </c>
    </row>
    <row r="25" spans="2:29" x14ac:dyDescent="0.45">
      <c r="B25" s="43">
        <v>0.49349999999999999</v>
      </c>
      <c r="G25" s="43">
        <f>-0.5*N25</f>
        <v>-8070.5863365931773</v>
      </c>
      <c r="H25" s="43">
        <f>EXP(G25-MAX($G$24:$G$28))</f>
        <v>2.4304273591756685E-102</v>
      </c>
      <c r="I25" s="166"/>
      <c r="J25" s="43" t="s">
        <v>13</v>
      </c>
      <c r="K25" s="44">
        <v>-8024.71</v>
      </c>
      <c r="L25" s="43">
        <v>13</v>
      </c>
      <c r="M25" s="45">
        <f>-2*K25+2*L25</f>
        <v>16075.42</v>
      </c>
      <c r="N25" s="46">
        <f>-2*K25+L25*LN($E$2)</f>
        <v>16141.172673186355</v>
      </c>
      <c r="O25" s="46">
        <f>(-2*K25)+(L25*LN(($E$2+2)/24))</f>
        <v>16099.880329373265</v>
      </c>
      <c r="P25" s="46">
        <f>-2*K25+L25*(LN($E$2)+1)</f>
        <v>16154.172673186355</v>
      </c>
      <c r="Q25" s="46">
        <f>-2*K25+2*L25*(LN($E$2)+1.5)</f>
        <v>16271.925346372709</v>
      </c>
      <c r="R25" s="46" t="s">
        <v>27</v>
      </c>
      <c r="S25" s="45">
        <v>161.49799999999999</v>
      </c>
      <c r="T25" s="47">
        <v>5.9999999999999995E-4</v>
      </c>
      <c r="U25" s="47" t="s">
        <v>77</v>
      </c>
      <c r="V25" s="48">
        <f>EXP(G25-G26)</f>
        <v>1.1523041789540352E-29</v>
      </c>
      <c r="W25" s="48">
        <f>H25/$H$29</f>
        <v>2.4304273591756685E-102</v>
      </c>
      <c r="X25" s="96">
        <f t="shared" ref="X25:X28" si="4">EXP(G25-$G$24)</f>
        <v>1.4307736506555066E+41</v>
      </c>
      <c r="Y25" s="44">
        <f>EXP(G25-$G$26)</f>
        <v>1.1523041789540352E-29</v>
      </c>
      <c r="Z25" s="44">
        <f t="shared" ref="Z25:Z28" si="5">EXP(G25-$G$28)</f>
        <v>2.4304273591756685E-102</v>
      </c>
    </row>
    <row r="26" spans="2:29" x14ac:dyDescent="0.45">
      <c r="E26" s="43">
        <f>EXP(G26-MAX($G$7,$G$26,$G$28))</f>
        <v>2.1091890523054476E-73</v>
      </c>
      <c r="G26" s="43">
        <f>-0.5*N26</f>
        <v>-8003.9531324680011</v>
      </c>
      <c r="H26" s="43">
        <f>EXP(G26-MAX($G$24:$G$28))</f>
        <v>2.1091890523054476E-73</v>
      </c>
      <c r="I26" s="166"/>
      <c r="J26" s="99" t="s">
        <v>14</v>
      </c>
      <c r="K26" s="98">
        <v>-7943.9610000000002</v>
      </c>
      <c r="L26" s="99">
        <v>17</v>
      </c>
      <c r="M26" s="103">
        <f>-2*K26+2*L26</f>
        <v>15921.922</v>
      </c>
      <c r="N26" s="102">
        <f>-2*K26+L26*LN($E$2)</f>
        <v>16007.906264936002</v>
      </c>
      <c r="O26" s="102">
        <f>(-2*K26)+(L26*LN(($E$2+2)/24))</f>
        <v>15953.908584565039</v>
      </c>
      <c r="P26" s="102">
        <f>-2*K26+L26*(LN($E$2)+1)</f>
        <v>16024.906264936002</v>
      </c>
      <c r="Q26" s="102">
        <f>-2*K26+2*L26*(LN($E$2)+1.5)</f>
        <v>16178.890529872004</v>
      </c>
      <c r="R26" s="102">
        <f>(K26-K25)/($K$33-$K$32)</f>
        <v>9.3879558301380714E-2</v>
      </c>
      <c r="S26" s="103">
        <v>246.636</v>
      </c>
      <c r="T26" s="105" t="s">
        <v>77</v>
      </c>
      <c r="U26" s="105" t="s">
        <v>77</v>
      </c>
      <c r="V26" s="106">
        <f>EXP(G26-G27)</f>
        <v>3.7504668986455899E-48</v>
      </c>
      <c r="W26" s="106">
        <f>H26/$H$29</f>
        <v>2.1091890523054476E-73</v>
      </c>
      <c r="X26" s="107">
        <f t="shared" si="4"/>
        <v>1.241663162199275E+70</v>
      </c>
      <c r="Y26" s="98">
        <f>EXP(G26-$G$26)</f>
        <v>1</v>
      </c>
      <c r="Z26" s="98">
        <f t="shared" si="5"/>
        <v>2.1091890523054476E-73</v>
      </c>
      <c r="AA26" s="49">
        <f>E26/E$29</f>
        <v>2.1091890463433861E-73</v>
      </c>
    </row>
    <row r="27" spans="2:29" x14ac:dyDescent="0.45">
      <c r="G27" s="43">
        <f>-0.5*N27</f>
        <v>-7894.7509283428244</v>
      </c>
      <c r="H27" s="43">
        <f>EXP(G27-MAX($G$24:$G$28))</f>
        <v>5.6238039404297666E-26</v>
      </c>
      <c r="I27" s="166"/>
      <c r="J27" s="43" t="s">
        <v>15</v>
      </c>
      <c r="K27" s="44">
        <v>-7820.643</v>
      </c>
      <c r="L27" s="43">
        <v>21</v>
      </c>
      <c r="M27" s="119">
        <f>-2*K27+2*L27</f>
        <v>15683.286</v>
      </c>
      <c r="N27" s="120">
        <f>-2*K27+L27*LN($E$2)</f>
        <v>15789.501856685649</v>
      </c>
      <c r="O27" s="120">
        <f>(-2*K27)+(L27*LN(($E$2+2)/24))</f>
        <v>15722.798839756812</v>
      </c>
      <c r="P27" s="120">
        <f>-2*K27+L27*(LN($E$2)+1)</f>
        <v>15810.501856685649</v>
      </c>
      <c r="Q27" s="120">
        <f>-2*K27+2*L27*(LN($E$2)+1.5)</f>
        <v>16000.717713371298</v>
      </c>
      <c r="R27" s="46">
        <f>(K27-K26)/($K$33-$K$32)</f>
        <v>0.14337068410270981</v>
      </c>
      <c r="S27" s="45">
        <v>144.512</v>
      </c>
      <c r="T27" s="48" t="s">
        <v>77</v>
      </c>
      <c r="U27" s="48" t="s">
        <v>77</v>
      </c>
      <c r="V27" s="48">
        <f>EXP(G27-G28)</f>
        <v>5.6238039404297666E-26</v>
      </c>
      <c r="W27" s="48">
        <f>H27/$H$29</f>
        <v>5.6238039404297666E-26</v>
      </c>
      <c r="X27" s="96">
        <f t="shared" si="4"/>
        <v>3.3106895641384762E+117</v>
      </c>
      <c r="Y27" s="96">
        <f>EXP(G27-$G$26)</f>
        <v>2.6663346911850659E+47</v>
      </c>
      <c r="Z27" s="44">
        <f t="shared" si="5"/>
        <v>5.6238039404297666E-26</v>
      </c>
    </row>
    <row r="28" spans="2:29" x14ac:dyDescent="0.45">
      <c r="E28" s="43">
        <f>EXP(G28-MAX($G$7,$G$26,$G$28))</f>
        <v>1</v>
      </c>
      <c r="G28" s="43">
        <f>-0.5*N28</f>
        <v>-7836.6107242176477</v>
      </c>
      <c r="H28" s="43">
        <f>EXP(G28-MAX($G$24:$G$28))</f>
        <v>1</v>
      </c>
      <c r="I28" s="166"/>
      <c r="J28" s="121" t="s">
        <v>16</v>
      </c>
      <c r="K28" s="122">
        <v>-7748.3869999999997</v>
      </c>
      <c r="L28" s="123">
        <v>25</v>
      </c>
      <c r="M28" s="124">
        <f>-2*K28+2*L28</f>
        <v>15546.773999999999</v>
      </c>
      <c r="N28" s="125">
        <f>-2*K28+L28*LN($E$2)</f>
        <v>15673.221448435295</v>
      </c>
      <c r="O28" s="125">
        <f>(-2*K28)+(L28*LN(($E$2+2)/24))</f>
        <v>15593.813094948586</v>
      </c>
      <c r="P28" s="125">
        <f>-2*K28+L28*(LN($E$2)+1)</f>
        <v>15698.221448435295</v>
      </c>
      <c r="Q28" s="125">
        <f>-2*K28+2*L28*(LN($E$2)+1.5)</f>
        <v>15924.668896870593</v>
      </c>
      <c r="R28" s="126">
        <f>(K28-K27)/($K$33-$K$32)</f>
        <v>8.4005515419690785E-2</v>
      </c>
      <c r="S28" s="127" t="s">
        <v>27</v>
      </c>
      <c r="T28" s="128" t="s">
        <v>27</v>
      </c>
      <c r="U28" s="128" t="s">
        <v>27</v>
      </c>
      <c r="V28" s="129">
        <f>EXP(G27-G28)</f>
        <v>5.6238039404297666E-26</v>
      </c>
      <c r="W28" s="129">
        <f>H28/$H$29</f>
        <v>1</v>
      </c>
      <c r="X28" s="130">
        <f t="shared" si="4"/>
        <v>5.8869220890468596E+142</v>
      </c>
      <c r="Y28" s="130">
        <f>EXP(G28-$G$26)</f>
        <v>4.7411586880130579E+72</v>
      </c>
      <c r="Z28" s="131">
        <f t="shared" si="5"/>
        <v>1</v>
      </c>
      <c r="AA28" s="49">
        <f>E28/E$29</f>
        <v>0.99999999717329202</v>
      </c>
      <c r="AC28" s="43" t="s">
        <v>239</v>
      </c>
    </row>
    <row r="29" spans="2:29" x14ac:dyDescent="0.45">
      <c r="B29" s="43">
        <v>22.571000000000002</v>
      </c>
      <c r="E29" s="43">
        <f>SUM(E28,E26,E7)</f>
        <v>1.000000002826708</v>
      </c>
      <c r="F29" s="43" t="s">
        <v>227</v>
      </c>
      <c r="G29" s="43">
        <f>-0.5*N27</f>
        <v>-7894.7509283428244</v>
      </c>
      <c r="H29" s="43">
        <f>SUM(H24:H28)</f>
        <v>1</v>
      </c>
      <c r="I29" s="132"/>
      <c r="K29" s="44"/>
      <c r="M29" s="45"/>
      <c r="N29" s="46"/>
      <c r="O29" s="46"/>
      <c r="P29" s="46"/>
      <c r="Q29" s="46"/>
      <c r="R29" s="46"/>
      <c r="S29" s="45"/>
      <c r="T29" s="47"/>
      <c r="U29" s="47"/>
      <c r="V29" s="47"/>
      <c r="W29" s="48"/>
      <c r="X29" s="48"/>
      <c r="Y29" s="44"/>
      <c r="Z29" s="44"/>
    </row>
    <row r="30" spans="2:29" x14ac:dyDescent="0.45">
      <c r="B30" s="43">
        <v>16</v>
      </c>
      <c r="S30" s="43" t="s">
        <v>26</v>
      </c>
    </row>
    <row r="31" spans="2:29" x14ac:dyDescent="0.45">
      <c r="B31" s="43">
        <v>0.12570000000000001</v>
      </c>
      <c r="J31" s="43" t="s">
        <v>31</v>
      </c>
      <c r="K31" s="43" t="s">
        <v>6</v>
      </c>
      <c r="L31" s="43" t="s">
        <v>21</v>
      </c>
      <c r="M31" s="43" t="s">
        <v>65</v>
      </c>
      <c r="N31" s="43" t="s">
        <v>9</v>
      </c>
      <c r="O31" s="43" t="s">
        <v>68</v>
      </c>
      <c r="P31" s="43" t="s">
        <v>10</v>
      </c>
      <c r="Q31" s="43" t="s">
        <v>11</v>
      </c>
      <c r="R31" s="43" t="s">
        <v>69</v>
      </c>
      <c r="S31" s="43" t="s">
        <v>24</v>
      </c>
      <c r="T31" s="43" t="s">
        <v>25</v>
      </c>
      <c r="U31" s="43" t="s">
        <v>32</v>
      </c>
      <c r="V31" s="43" t="s">
        <v>28</v>
      </c>
      <c r="W31" s="43" t="s">
        <v>29</v>
      </c>
      <c r="X31" s="43" t="s">
        <v>66</v>
      </c>
      <c r="Y31" s="43" t="s">
        <v>241</v>
      </c>
    </row>
    <row r="32" spans="2:29" x14ac:dyDescent="0.45">
      <c r="G32" s="43">
        <f>-0.5*N32</f>
        <v>-8165.3505407183538</v>
      </c>
      <c r="H32" s="43">
        <f>EXP(G32-MAX($G$32:$G$33))</f>
        <v>0</v>
      </c>
      <c r="I32" s="166" t="s">
        <v>200</v>
      </c>
      <c r="J32" s="43" t="s">
        <v>12</v>
      </c>
      <c r="K32" s="44">
        <v>-8133.59</v>
      </c>
      <c r="L32" s="43">
        <v>9</v>
      </c>
      <c r="M32" s="45">
        <f>-2*K32+2*L32</f>
        <v>16285.18</v>
      </c>
      <c r="N32" s="46">
        <f>-2*K32+L32*LN($E$2)</f>
        <v>16330.701081436708</v>
      </c>
      <c r="O32" s="46">
        <f>(-2*K32)+(L32*LN(($E$2+2)/24))</f>
        <v>16302.114074181491</v>
      </c>
      <c r="P32" s="46">
        <f>-2*K32+L32*(LN($E$2)+1)</f>
        <v>16339.701081436708</v>
      </c>
      <c r="Q32" s="46">
        <f>-2*K32+2*L32*(LN($E$2)+1.5)</f>
        <v>16421.222162873415</v>
      </c>
      <c r="R32" s="46" t="s">
        <v>27</v>
      </c>
      <c r="S32" s="45">
        <f>2*(-K32+K33)</f>
        <v>1720.268</v>
      </c>
      <c r="T32" s="47" t="s">
        <v>77</v>
      </c>
      <c r="U32" s="47" t="s">
        <v>77</v>
      </c>
      <c r="V32" s="48">
        <f>EXP(G24-G25)</f>
        <v>6.9892257209367229E-42</v>
      </c>
      <c r="W32" s="48">
        <f>H32/$H$34</f>
        <v>0</v>
      </c>
      <c r="X32" s="96">
        <f>EXP(G32-$G$32)</f>
        <v>1</v>
      </c>
      <c r="Y32" s="44">
        <f>EXP(G32-$G$33)</f>
        <v>0</v>
      </c>
      <c r="Z32" s="44"/>
    </row>
    <row r="33" spans="2:28" x14ac:dyDescent="0.45">
      <c r="G33" s="43">
        <f>-0.5*N33</f>
        <v>-7326.3902345305887</v>
      </c>
      <c r="H33" s="43">
        <f>EXP(G33-MAX($G$32:$G$33))</f>
        <v>1</v>
      </c>
      <c r="I33" s="166"/>
      <c r="J33" s="43" t="s">
        <v>13</v>
      </c>
      <c r="K33" s="44">
        <v>-7273.4560000000001</v>
      </c>
      <c r="L33" s="43">
        <v>15</v>
      </c>
      <c r="M33" s="45">
        <f>-2*K33+2*L33</f>
        <v>14576.912</v>
      </c>
      <c r="N33" s="46">
        <f>-2*K33+L33*LN($E$2)</f>
        <v>14652.780469061177</v>
      </c>
      <c r="O33" s="46">
        <f>(-2*K33)+(L33*LN(($E$2+2)/24))</f>
        <v>14605.135456969152</v>
      </c>
      <c r="P33" s="46">
        <f>-2*K33+L33*(LN($E$2)+1)</f>
        <v>14667.780469061177</v>
      </c>
      <c r="Q33" s="46">
        <f>-2*K33+2*L33*(LN($E$2)+1.5)</f>
        <v>14803.648938122356</v>
      </c>
      <c r="R33" s="46" t="s">
        <v>27</v>
      </c>
      <c r="S33" s="45">
        <v>263.45600000000002</v>
      </c>
      <c r="T33" s="47" t="s">
        <v>77</v>
      </c>
      <c r="U33" s="47" t="s">
        <v>77</v>
      </c>
      <c r="V33" s="48">
        <f>EXP(G25-G26)</f>
        <v>1.1523041789540352E-29</v>
      </c>
      <c r="W33" s="48">
        <f>H33/$H$34</f>
        <v>1</v>
      </c>
      <c r="X33" s="96" t="s">
        <v>242</v>
      </c>
      <c r="Y33" s="44">
        <f>EXP(G33-$G$33)</f>
        <v>1</v>
      </c>
      <c r="Z33" s="44">
        <f>G33-G32</f>
        <v>838.96030618776513</v>
      </c>
    </row>
    <row r="34" spans="2:28" x14ac:dyDescent="0.45">
      <c r="F34" s="43" t="s">
        <v>227</v>
      </c>
      <c r="G34" s="43">
        <f>SUM(G32:G33)</f>
        <v>-15491.740775248942</v>
      </c>
      <c r="H34" s="43">
        <f>SUM(H32:H33)</f>
        <v>1</v>
      </c>
      <c r="I34" s="166"/>
      <c r="J34" s="43" t="s">
        <v>14</v>
      </c>
      <c r="K34" s="44" t="s">
        <v>223</v>
      </c>
      <c r="M34" s="45"/>
      <c r="N34" s="46"/>
      <c r="O34" s="46"/>
      <c r="P34" s="46"/>
      <c r="Q34" s="46"/>
      <c r="R34" s="46"/>
      <c r="S34" s="45"/>
      <c r="T34" s="47"/>
      <c r="U34" s="47"/>
      <c r="V34" s="48"/>
      <c r="W34" s="48"/>
      <c r="X34" s="48"/>
      <c r="Y34" s="44"/>
      <c r="Z34" s="44"/>
      <c r="AA34" s="43" t="s">
        <v>226</v>
      </c>
      <c r="AB34" s="43" t="s">
        <v>225</v>
      </c>
    </row>
    <row r="35" spans="2:28" x14ac:dyDescent="0.45">
      <c r="I35" s="166"/>
      <c r="J35" s="43" t="s">
        <v>15</v>
      </c>
      <c r="K35" s="44" t="s">
        <v>223</v>
      </c>
      <c r="M35" s="45"/>
      <c r="N35" s="46"/>
      <c r="O35" s="46"/>
      <c r="P35" s="46"/>
      <c r="Q35" s="46"/>
      <c r="R35" s="46"/>
      <c r="S35" s="45"/>
      <c r="T35" s="48"/>
      <c r="U35" s="48"/>
      <c r="V35" s="48"/>
      <c r="W35" s="48"/>
      <c r="X35" s="48"/>
      <c r="Y35" s="44"/>
      <c r="Z35" s="44"/>
      <c r="AA35" s="43" t="s">
        <v>226</v>
      </c>
      <c r="AB35" s="43" t="s">
        <v>225</v>
      </c>
    </row>
    <row r="36" spans="2:28" x14ac:dyDescent="0.45">
      <c r="I36" s="166"/>
      <c r="J36" s="43" t="s">
        <v>16</v>
      </c>
      <c r="K36" s="44" t="s">
        <v>223</v>
      </c>
      <c r="M36" s="45"/>
      <c r="N36" s="46"/>
      <c r="O36" s="46"/>
      <c r="P36" s="46"/>
      <c r="Q36" s="46"/>
      <c r="R36" s="46"/>
      <c r="S36" s="45"/>
      <c r="T36" s="47"/>
      <c r="U36" s="47"/>
      <c r="V36" s="47"/>
      <c r="W36" s="48"/>
      <c r="X36" s="48"/>
      <c r="Y36" s="44"/>
      <c r="Z36" s="44"/>
      <c r="AA36" s="43" t="s">
        <v>224</v>
      </c>
    </row>
    <row r="37" spans="2:28" x14ac:dyDescent="0.45">
      <c r="B37" s="43">
        <v>121.929</v>
      </c>
    </row>
    <row r="38" spans="2:28" x14ac:dyDescent="0.45">
      <c r="B38" s="43">
        <v>86</v>
      </c>
    </row>
    <row r="39" spans="2:28" x14ac:dyDescent="0.45">
      <c r="B39" s="43">
        <v>6.6E-3</v>
      </c>
    </row>
    <row r="40" spans="2:28" x14ac:dyDescent="0.45">
      <c r="J40" s="43" t="s">
        <v>71</v>
      </c>
      <c r="K40" s="43" t="s">
        <v>6</v>
      </c>
      <c r="L40" s="43" t="s">
        <v>72</v>
      </c>
    </row>
    <row r="41" spans="2:28" x14ac:dyDescent="0.45">
      <c r="J41" s="43">
        <v>1</v>
      </c>
      <c r="K41" s="43">
        <v>-4102.59</v>
      </c>
      <c r="L41" s="43">
        <v>-3507.97</v>
      </c>
      <c r="M41" s="43" t="s">
        <v>65</v>
      </c>
      <c r="N41" s="43" t="s">
        <v>9</v>
      </c>
      <c r="O41" s="43" t="s">
        <v>68</v>
      </c>
      <c r="P41" s="43" t="s">
        <v>10</v>
      </c>
      <c r="Q41" s="43" t="s">
        <v>11</v>
      </c>
    </row>
    <row r="42" spans="2:28" x14ac:dyDescent="0.45">
      <c r="J42" s="43">
        <v>2</v>
      </c>
      <c r="K42" s="43">
        <v>-3647.7640000000001</v>
      </c>
      <c r="L42" s="43">
        <v>-3507.97</v>
      </c>
      <c r="M42" s="43">
        <v>3847.7939999999999</v>
      </c>
      <c r="N42" s="43">
        <v>3901.9322400256624</v>
      </c>
      <c r="O42" s="43">
        <v>3866.9953227756951</v>
      </c>
      <c r="P42" s="43">
        <v>3912.9322400256624</v>
      </c>
      <c r="Q42" s="43">
        <v>4011.0704800513249</v>
      </c>
    </row>
    <row r="43" spans="2:28" x14ac:dyDescent="0.45">
      <c r="B43" s="43">
        <v>79.349000000000004</v>
      </c>
      <c r="J43" s="43">
        <v>3</v>
      </c>
      <c r="K43" s="43">
        <v>-3546.6390000000001</v>
      </c>
      <c r="L43" s="43">
        <v>-3507.97</v>
      </c>
      <c r="M43" s="43">
        <v>3784.8</v>
      </c>
      <c r="N43" s="43">
        <v>3868.4681891305695</v>
      </c>
      <c r="O43" s="43">
        <v>3814.4747715624385</v>
      </c>
      <c r="P43" s="43">
        <v>3885.4681891305695</v>
      </c>
      <c r="Q43" s="43">
        <v>4037.1363782611388</v>
      </c>
    </row>
    <row r="44" spans="2:28" x14ac:dyDescent="0.45">
      <c r="B44" s="43">
        <v>86</v>
      </c>
      <c r="J44" s="43">
        <v>4</v>
      </c>
      <c r="K44" s="43">
        <v>-3504.3020000000001</v>
      </c>
      <c r="L44" s="43">
        <v>-3507.97</v>
      </c>
      <c r="M44" s="43">
        <v>3762.4659999999999</v>
      </c>
      <c r="N44" s="43">
        <v>3875.664138235476</v>
      </c>
      <c r="O44" s="43">
        <v>3802.6142203491809</v>
      </c>
      <c r="P44" s="43">
        <v>3898.664138235476</v>
      </c>
      <c r="Q44" s="43">
        <v>4103.8622764709517</v>
      </c>
    </row>
    <row r="45" spans="2:28" x14ac:dyDescent="0.45">
      <c r="B45" s="43">
        <v>0.68069999999999997</v>
      </c>
      <c r="J45" s="43">
        <v>5</v>
      </c>
      <c r="K45" s="43">
        <v>-3498.4340000000002</v>
      </c>
      <c r="L45" s="43">
        <v>-3507.97</v>
      </c>
      <c r="M45" s="43">
        <v>3762.4</v>
      </c>
      <c r="N45" s="43">
        <v>3905.128087340383</v>
      </c>
      <c r="O45" s="43">
        <v>3813.0216691359242</v>
      </c>
      <c r="P45" s="43">
        <v>3934.128087340383</v>
      </c>
      <c r="Q45" s="43">
        <v>4192.8561746807654</v>
      </c>
    </row>
    <row r="47" spans="2:28" x14ac:dyDescent="0.45">
      <c r="B47" s="43">
        <v>1</v>
      </c>
    </row>
    <row r="65" spans="10:12" x14ac:dyDescent="0.45">
      <c r="J65" s="44"/>
      <c r="K65" s="44"/>
      <c r="L65" s="44"/>
    </row>
    <row r="66" spans="10:12" x14ac:dyDescent="0.45">
      <c r="J66" s="44"/>
      <c r="K66" s="44"/>
      <c r="L66" s="44"/>
    </row>
    <row r="67" spans="10:12" x14ac:dyDescent="0.45">
      <c r="J67" s="44"/>
      <c r="K67" s="44"/>
      <c r="L67" s="44"/>
    </row>
    <row r="68" spans="10:12" x14ac:dyDescent="0.45">
      <c r="J68" s="44"/>
      <c r="K68" s="44"/>
      <c r="L68" s="44"/>
    </row>
    <row r="69" spans="10:12" x14ac:dyDescent="0.45">
      <c r="J69" s="44"/>
      <c r="K69" s="44"/>
      <c r="L69" s="44"/>
    </row>
    <row r="74" spans="10:12" x14ac:dyDescent="0.45">
      <c r="J74" s="44"/>
    </row>
    <row r="75" spans="10:12" x14ac:dyDescent="0.45">
      <c r="J75" s="44"/>
    </row>
    <row r="76" spans="10:12" x14ac:dyDescent="0.45">
      <c r="J76" s="44"/>
    </row>
    <row r="77" spans="10:12" x14ac:dyDescent="0.45">
      <c r="J77" s="44"/>
    </row>
    <row r="78" spans="10:12" x14ac:dyDescent="0.45">
      <c r="J78" s="44"/>
    </row>
    <row r="80" spans="10:12" x14ac:dyDescent="0.45">
      <c r="J80" s="44"/>
      <c r="K80" s="44"/>
      <c r="L80" s="44"/>
    </row>
    <row r="81" spans="10:12" x14ac:dyDescent="0.45">
      <c r="J81" s="44"/>
      <c r="K81" s="44"/>
      <c r="L81" s="44"/>
    </row>
    <row r="82" spans="10:12" x14ac:dyDescent="0.45">
      <c r="J82" s="44"/>
      <c r="K82" s="44"/>
      <c r="L82" s="44"/>
    </row>
    <row r="83" spans="10:12" x14ac:dyDescent="0.45">
      <c r="J83" s="44"/>
      <c r="K83" s="44"/>
      <c r="L83" s="44"/>
    </row>
  </sheetData>
  <mergeCells count="4">
    <mergeCell ref="I3:I8"/>
    <mergeCell ref="I15:I19"/>
    <mergeCell ref="I24:I28"/>
    <mergeCell ref="I32:I3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37043-CF1B-4764-B445-25D61629E6D6}">
  <dimension ref="A1"/>
  <sheetViews>
    <sheetView showGridLines="0" topLeftCell="H1" zoomScale="120" zoomScaleNormal="120" workbookViewId="0">
      <selection activeCell="N53" sqref="N53"/>
    </sheetView>
  </sheetViews>
  <sheetFormatPr defaultRowHeight="14.25" x14ac:dyDescent="0.4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J29"/>
  <sheetViews>
    <sheetView zoomScale="140" zoomScaleNormal="140" workbookViewId="0">
      <selection activeCell="B2" sqref="B2:G15"/>
    </sheetView>
  </sheetViews>
  <sheetFormatPr defaultColWidth="8.86328125" defaultRowHeight="15.4" x14ac:dyDescent="0.45"/>
  <cols>
    <col min="1" max="1" width="8.86328125" style="43"/>
    <col min="2" max="2" width="10.265625" style="43" bestFit="1" customWidth="1"/>
    <col min="3" max="3" width="13.73046875" style="43" customWidth="1"/>
    <col min="4" max="4" width="13.3984375" style="43" customWidth="1"/>
    <col min="5" max="5" width="8.86328125" style="43"/>
    <col min="6" max="6" width="10.265625" style="43" bestFit="1" customWidth="1"/>
    <col min="7" max="16384" width="8.86328125" style="43"/>
  </cols>
  <sheetData>
    <row r="2" spans="1:7" ht="15.6" customHeight="1" x14ac:dyDescent="0.45">
      <c r="B2" s="167" t="s">
        <v>357</v>
      </c>
      <c r="C2" s="167"/>
      <c r="D2" s="167"/>
      <c r="E2" s="167"/>
      <c r="F2" s="167"/>
      <c r="G2" s="167"/>
    </row>
    <row r="3" spans="1:7" x14ac:dyDescent="0.45">
      <c r="B3" s="43" t="s">
        <v>78</v>
      </c>
      <c r="C3" s="134">
        <v>0.93799999999999994</v>
      </c>
    </row>
    <row r="4" spans="1:7" x14ac:dyDescent="0.45">
      <c r="B4" s="135"/>
      <c r="C4" s="168" t="s">
        <v>243</v>
      </c>
      <c r="D4" s="168"/>
      <c r="E4" s="136"/>
      <c r="F4" s="136"/>
      <c r="G4" s="137"/>
    </row>
    <row r="5" spans="1:7" x14ac:dyDescent="0.45">
      <c r="B5" s="138" t="s">
        <v>35</v>
      </c>
      <c r="C5" s="139" t="s">
        <v>244</v>
      </c>
      <c r="D5" s="139" t="s">
        <v>245</v>
      </c>
      <c r="E5" s="72" t="s">
        <v>36</v>
      </c>
      <c r="F5" s="72" t="s">
        <v>37</v>
      </c>
      <c r="G5" s="140" t="s">
        <v>38</v>
      </c>
    </row>
    <row r="6" spans="1:7" x14ac:dyDescent="0.45">
      <c r="B6" s="141" t="s">
        <v>39</v>
      </c>
      <c r="C6" s="142">
        <v>5.2499999999999998E-2</v>
      </c>
      <c r="D6" s="61" t="s">
        <v>312</v>
      </c>
      <c r="E6" s="142">
        <v>5.3400000000000003E-2</v>
      </c>
      <c r="F6" s="61">
        <v>0.98299999999999998</v>
      </c>
      <c r="G6" s="143">
        <f>(F6/(1-F6))/(C6/(1-C6))</f>
        <v>1043.577030812324</v>
      </c>
    </row>
    <row r="7" spans="1:7" x14ac:dyDescent="0.45">
      <c r="B7" s="141" t="s">
        <v>40</v>
      </c>
      <c r="C7" s="142">
        <v>5.8999999999999997E-2</v>
      </c>
      <c r="D7" s="61" t="s">
        <v>313</v>
      </c>
      <c r="E7" s="142">
        <v>5.16E-2</v>
      </c>
      <c r="F7" s="61">
        <v>0.91200000000000003</v>
      </c>
      <c r="G7" s="143">
        <f>(F7/(1-F7))/(C7/(1-C7))</f>
        <v>165.29121725731906</v>
      </c>
    </row>
    <row r="8" spans="1:7" x14ac:dyDescent="0.45">
      <c r="B8" s="141" t="s">
        <v>41</v>
      </c>
      <c r="C8" s="142">
        <v>0.33979999999999999</v>
      </c>
      <c r="D8" s="61" t="s">
        <v>314</v>
      </c>
      <c r="E8" s="142">
        <v>0.33739999999999998</v>
      </c>
      <c r="F8" s="61">
        <v>0.98499999999999999</v>
      </c>
      <c r="G8" s="143">
        <f>(F8/(1-F8))/(C8/(1-C8))</f>
        <v>127.5842652540709</v>
      </c>
    </row>
    <row r="9" spans="1:7" x14ac:dyDescent="0.45">
      <c r="B9" s="141" t="s">
        <v>42</v>
      </c>
      <c r="C9" s="142">
        <v>0.42499999999999999</v>
      </c>
      <c r="D9" s="61" t="s">
        <v>316</v>
      </c>
      <c r="E9" s="142">
        <v>0.43630000000000002</v>
      </c>
      <c r="F9" s="61">
        <v>0.96199999999999997</v>
      </c>
      <c r="G9" s="143">
        <f>(F9/(1-F9))/(C9/(1-C9))</f>
        <v>34.250773993808018</v>
      </c>
    </row>
    <row r="10" spans="1:7" x14ac:dyDescent="0.45">
      <c r="B10" s="138" t="s">
        <v>277</v>
      </c>
      <c r="C10" s="144">
        <v>0.1237</v>
      </c>
      <c r="D10" s="72" t="s">
        <v>315</v>
      </c>
      <c r="E10" s="144">
        <v>0.12130000000000001</v>
      </c>
      <c r="F10" s="72">
        <v>0.98199999999999998</v>
      </c>
      <c r="G10" s="143">
        <f>(F10/(1-F10))/(C10/(1-C10))</f>
        <v>386.47561304230629</v>
      </c>
    </row>
    <row r="11" spans="1:7" ht="15.6" customHeight="1" x14ac:dyDescent="0.45">
      <c r="B11" s="169" t="s">
        <v>246</v>
      </c>
      <c r="C11" s="169"/>
      <c r="D11" s="169"/>
      <c r="E11" s="169"/>
      <c r="F11" s="169"/>
      <c r="G11" s="169"/>
    </row>
    <row r="12" spans="1:7" x14ac:dyDescent="0.45">
      <c r="B12" s="170"/>
      <c r="C12" s="170"/>
      <c r="D12" s="170"/>
      <c r="E12" s="170"/>
      <c r="F12" s="170"/>
      <c r="G12" s="170"/>
    </row>
    <row r="13" spans="1:7" x14ac:dyDescent="0.45">
      <c r="B13" s="170"/>
      <c r="C13" s="170"/>
      <c r="D13" s="170"/>
      <c r="E13" s="170"/>
      <c r="F13" s="170"/>
      <c r="G13" s="170"/>
    </row>
    <row r="14" spans="1:7" x14ac:dyDescent="0.45">
      <c r="A14" s="145"/>
      <c r="B14" s="170"/>
      <c r="C14" s="170"/>
      <c r="D14" s="170"/>
      <c r="E14" s="170"/>
      <c r="F14" s="170"/>
      <c r="G14" s="170"/>
    </row>
    <row r="15" spans="1:7" x14ac:dyDescent="0.45">
      <c r="B15" s="170"/>
      <c r="C15" s="170"/>
      <c r="D15" s="170"/>
      <c r="E15" s="170"/>
      <c r="F15" s="170"/>
      <c r="G15" s="170"/>
    </row>
    <row r="17" spans="2:10" x14ac:dyDescent="0.45">
      <c r="B17" s="43" t="s">
        <v>247</v>
      </c>
      <c r="C17" s="43" t="s">
        <v>248</v>
      </c>
      <c r="D17" s="61" t="s">
        <v>249</v>
      </c>
      <c r="E17" s="43" t="s">
        <v>250</v>
      </c>
      <c r="F17" s="43" t="s">
        <v>278</v>
      </c>
      <c r="G17" s="43" t="s">
        <v>251</v>
      </c>
      <c r="H17" s="171" t="s">
        <v>252</v>
      </c>
      <c r="I17" s="171"/>
      <c r="J17" s="171"/>
    </row>
    <row r="18" spans="2:10" x14ac:dyDescent="0.45">
      <c r="H18" s="172" t="s">
        <v>253</v>
      </c>
      <c r="I18" s="172"/>
      <c r="J18" s="172"/>
    </row>
    <row r="19" spans="2:10" x14ac:dyDescent="0.45">
      <c r="B19" s="146"/>
      <c r="D19" s="146"/>
      <c r="F19" s="46"/>
    </row>
    <row r="26" spans="2:10" x14ac:dyDescent="0.45">
      <c r="B26" s="146"/>
      <c r="D26" s="146"/>
      <c r="E26" s="44"/>
      <c r="F26" s="46"/>
    </row>
    <row r="27" spans="2:10" x14ac:dyDescent="0.45">
      <c r="B27" s="146"/>
      <c r="D27" s="146"/>
      <c r="F27" s="46"/>
    </row>
    <row r="28" spans="2:10" x14ac:dyDescent="0.45">
      <c r="B28" s="146"/>
      <c r="D28" s="146"/>
      <c r="F28" s="46"/>
    </row>
    <row r="29" spans="2:10" x14ac:dyDescent="0.45">
      <c r="B29" s="146"/>
      <c r="D29" s="146"/>
      <c r="F29" s="46"/>
    </row>
  </sheetData>
  <mergeCells count="5">
    <mergeCell ref="B2:G2"/>
    <mergeCell ref="C4:D4"/>
    <mergeCell ref="B11:G15"/>
    <mergeCell ref="H17:J17"/>
    <mergeCell ref="H18:J1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01E54-F787-4D21-B2C7-BA34D98271DA}">
  <dimension ref="A1:AB134"/>
  <sheetViews>
    <sheetView topLeftCell="K16" workbookViewId="0">
      <selection activeCell="N37" sqref="N37:X41"/>
    </sheetView>
  </sheetViews>
  <sheetFormatPr defaultRowHeight="14.25" x14ac:dyDescent="0.45"/>
  <cols>
    <col min="1" max="1" width="14.73046875" bestFit="1" customWidth="1"/>
    <col min="14" max="14" width="11.265625" customWidth="1"/>
    <col min="15" max="15" width="10.265625" bestFit="1" customWidth="1"/>
    <col min="16" max="16" width="9.1328125" customWidth="1"/>
    <col min="20" max="20" width="11.86328125" customWidth="1"/>
    <col min="24" max="24" width="10.265625" bestFit="1" customWidth="1"/>
  </cols>
  <sheetData>
    <row r="1" spans="1:28" x14ac:dyDescent="0.45">
      <c r="A1" t="s">
        <v>55</v>
      </c>
      <c r="G1" t="s">
        <v>254</v>
      </c>
      <c r="H1" t="s">
        <v>255</v>
      </c>
    </row>
    <row r="2" spans="1:28" x14ac:dyDescent="0.45">
      <c r="T2" s="160" t="s">
        <v>75</v>
      </c>
      <c r="W2" t="s">
        <v>311</v>
      </c>
    </row>
    <row r="3" spans="1:28" x14ac:dyDescent="0.45">
      <c r="E3" t="s">
        <v>56</v>
      </c>
      <c r="K3" t="s">
        <v>56</v>
      </c>
      <c r="N3" t="s">
        <v>71</v>
      </c>
      <c r="O3" t="s">
        <v>256</v>
      </c>
      <c r="P3" t="s">
        <v>244</v>
      </c>
      <c r="Q3" t="s">
        <v>257</v>
      </c>
      <c r="R3" s="161" t="s">
        <v>258</v>
      </c>
      <c r="S3" s="161"/>
      <c r="T3" s="176"/>
      <c r="Y3" t="s">
        <v>259</v>
      </c>
      <c r="Z3" t="s">
        <v>260</v>
      </c>
      <c r="AA3" t="s">
        <v>261</v>
      </c>
      <c r="AB3" t="s">
        <v>262</v>
      </c>
    </row>
    <row r="4" spans="1:28" ht="14.45" customHeight="1" x14ac:dyDescent="0.45">
      <c r="B4" t="s">
        <v>57</v>
      </c>
      <c r="C4" t="s">
        <v>58</v>
      </c>
      <c r="D4" t="s">
        <v>59</v>
      </c>
      <c r="E4" t="s">
        <v>0</v>
      </c>
      <c r="H4" t="s">
        <v>57</v>
      </c>
      <c r="I4" t="s">
        <v>58</v>
      </c>
      <c r="J4" t="s">
        <v>59</v>
      </c>
      <c r="K4" t="s">
        <v>0</v>
      </c>
      <c r="N4" s="27" t="s">
        <v>284</v>
      </c>
      <c r="O4" s="18" t="s">
        <v>291</v>
      </c>
      <c r="P4" s="16">
        <f>B16</f>
        <v>6.8840000000000003</v>
      </c>
      <c r="Q4" s="16">
        <f>SQRT(B21)</f>
        <v>0.50990195135927852</v>
      </c>
      <c r="R4" s="16">
        <f>H21</f>
        <v>1</v>
      </c>
      <c r="S4" s="16"/>
      <c r="T4" s="20">
        <f>(Q4^2)/C$124</f>
        <v>7.0024239159709137E-2</v>
      </c>
      <c r="U4" s="2"/>
      <c r="V4" s="2"/>
      <c r="W4" s="173" t="s">
        <v>263</v>
      </c>
      <c r="X4" s="18" t="s">
        <v>291</v>
      </c>
      <c r="Y4" s="16">
        <f>P4-P7</f>
        <v>6.7629999999999999</v>
      </c>
      <c r="Z4" s="18">
        <f t="shared" ref="Z4:Z33" si="0">SQRT((AA4/AB4))</f>
        <v>0.50990195135927852</v>
      </c>
      <c r="AA4" s="18">
        <f>($B$6*B21)+($B$25*B40)</f>
        <v>2.8990000000000002E-2</v>
      </c>
      <c r="AB4" s="19">
        <f>$B$6+$B$25</f>
        <v>0.11149999999999999</v>
      </c>
    </row>
    <row r="5" spans="1:28" x14ac:dyDescent="0.45">
      <c r="N5" s="28"/>
      <c r="O5" t="s">
        <v>290</v>
      </c>
      <c r="P5" s="2">
        <f>B17</f>
        <v>5.82</v>
      </c>
      <c r="Q5" s="2">
        <f>SQRT(B22)</f>
        <v>1.9608671551127579</v>
      </c>
      <c r="R5" s="2">
        <f>H9</f>
        <v>0.19800000000000001</v>
      </c>
      <c r="S5" s="2">
        <f>H22</f>
        <v>1</v>
      </c>
      <c r="T5" s="21">
        <f>(Q5^2)/D$125</f>
        <v>0.52348536419332892</v>
      </c>
      <c r="U5" s="2"/>
      <c r="V5" s="2"/>
      <c r="W5" s="174"/>
      <c r="X5" t="s">
        <v>290</v>
      </c>
      <c r="Y5" s="2">
        <f>P5-P8</f>
        <v>-1.202</v>
      </c>
      <c r="Z5">
        <f t="shared" si="0"/>
        <v>1.9608671551127579</v>
      </c>
      <c r="AA5">
        <f>($B$6*B22)+($B$25*B41)</f>
        <v>0.42871749999999997</v>
      </c>
      <c r="AB5" s="22">
        <f>$B$6+$B$25</f>
        <v>0.11149999999999999</v>
      </c>
    </row>
    <row r="6" spans="1:28" x14ac:dyDescent="0.45">
      <c r="A6" t="s">
        <v>60</v>
      </c>
      <c r="B6" s="29">
        <f>N6</f>
        <v>5.2499999999999998E-2</v>
      </c>
      <c r="G6" t="s">
        <v>60</v>
      </c>
      <c r="N6" s="41">
        <f>'Classification Diagnostics'!$C$6</f>
        <v>5.2499999999999998E-2</v>
      </c>
      <c r="O6" t="s">
        <v>289</v>
      </c>
      <c r="P6" s="2">
        <f>B18</f>
        <v>6.2130000000000001</v>
      </c>
      <c r="Q6" s="2">
        <f>SQRT(B23)</f>
        <v>3.4423828956117011</v>
      </c>
      <c r="R6" s="2">
        <f>H10</f>
        <v>0.124</v>
      </c>
      <c r="S6" s="2">
        <f>H13</f>
        <v>0.14699999999999999</v>
      </c>
      <c r="T6" s="21">
        <f>(Q6^2)/E$126</f>
        <v>0.95142513046969091</v>
      </c>
      <c r="U6" s="2"/>
      <c r="V6" s="2"/>
      <c r="W6" s="175"/>
      <c r="X6" t="s">
        <v>289</v>
      </c>
      <c r="Y6" s="17">
        <f>P6-P9</f>
        <v>1.6070000000000002</v>
      </c>
      <c r="Z6" s="23">
        <f t="shared" si="0"/>
        <v>3.4423828956117015</v>
      </c>
      <c r="AA6" s="23">
        <f>($B$6*B23)+($B$25*B42)</f>
        <v>1.321275</v>
      </c>
      <c r="AB6" s="24">
        <f>$B$6+$B$25</f>
        <v>0.11149999999999999</v>
      </c>
    </row>
    <row r="7" spans="1:28" ht="14.45" customHeight="1" x14ac:dyDescent="0.45">
      <c r="K7" s="4"/>
      <c r="N7" s="27" t="s">
        <v>310</v>
      </c>
      <c r="O7" s="18" t="s">
        <v>291</v>
      </c>
      <c r="P7" s="16">
        <f>B35</f>
        <v>0.121</v>
      </c>
      <c r="Q7" s="16">
        <f>SQRT(B40)</f>
        <v>0.50990195135927852</v>
      </c>
      <c r="R7" s="16">
        <f>H40</f>
        <v>1</v>
      </c>
      <c r="S7" s="16"/>
      <c r="T7" s="20">
        <f>(Q7^2)/C$124</f>
        <v>7.0024239159709137E-2</v>
      </c>
      <c r="U7" s="2"/>
      <c r="V7" s="2"/>
      <c r="W7" s="173" t="s">
        <v>264</v>
      </c>
      <c r="X7" s="18" t="s">
        <v>291</v>
      </c>
      <c r="Y7" s="16">
        <f>P4-P10</f>
        <v>4.4670000000000005</v>
      </c>
      <c r="Z7" s="18">
        <f t="shared" si="0"/>
        <v>0.50990195135927852</v>
      </c>
      <c r="AA7" s="18">
        <f>($B$6*B21)+($B$44*B59)</f>
        <v>0.10199799999999999</v>
      </c>
      <c r="AB7" s="38">
        <f>$B$6+$B$44</f>
        <v>0.39229999999999998</v>
      </c>
    </row>
    <row r="8" spans="1:28" x14ac:dyDescent="0.45">
      <c r="A8" t="s">
        <v>281</v>
      </c>
      <c r="G8" s="13" t="s">
        <v>281</v>
      </c>
      <c r="H8" s="13"/>
      <c r="I8" s="13"/>
      <c r="J8" s="13"/>
      <c r="K8" s="14"/>
      <c r="N8" s="28"/>
      <c r="O8" t="s">
        <v>290</v>
      </c>
      <c r="P8" s="2">
        <f>B36</f>
        <v>7.0220000000000002</v>
      </c>
      <c r="Q8" s="2">
        <f>SQRT(B41)</f>
        <v>1.9608671551127579</v>
      </c>
      <c r="R8" s="2">
        <f>H28</f>
        <v>0.19800000000000001</v>
      </c>
      <c r="S8" s="2">
        <f>H41</f>
        <v>1</v>
      </c>
      <c r="T8" s="21">
        <f>(Q8^2)/D$125</f>
        <v>0.52348536419332892</v>
      </c>
      <c r="U8" s="2"/>
      <c r="V8" s="2"/>
      <c r="W8" s="174"/>
      <c r="X8" t="s">
        <v>290</v>
      </c>
      <c r="Y8" s="2">
        <f>P5-P11</f>
        <v>1.9020000000000001</v>
      </c>
      <c r="Z8">
        <f t="shared" si="0"/>
        <v>1.9608671551127579</v>
      </c>
      <c r="AA8">
        <f>($B$6*B22)+($B$44*B60)</f>
        <v>1.5083935000000002</v>
      </c>
      <c r="AB8" s="22">
        <f>$B$6+$B$44</f>
        <v>0.39229999999999998</v>
      </c>
    </row>
    <row r="9" spans="1:28" x14ac:dyDescent="0.45">
      <c r="A9" t="s">
        <v>234</v>
      </c>
      <c r="B9">
        <v>0.19800000000000001</v>
      </c>
      <c r="C9">
        <v>3.7999999999999999E-2</v>
      </c>
      <c r="D9">
        <v>5.2720000000000002</v>
      </c>
      <c r="E9" s="4">
        <v>0</v>
      </c>
      <c r="G9" s="13" t="s">
        <v>234</v>
      </c>
      <c r="H9" s="13">
        <v>0.19800000000000001</v>
      </c>
      <c r="I9" s="13">
        <v>3.5999999999999997E-2</v>
      </c>
      <c r="J9" s="13">
        <v>5.4390000000000001</v>
      </c>
      <c r="K9" s="14">
        <v>0</v>
      </c>
      <c r="N9" s="39">
        <f>'Classification Diagnostics'!$C$7</f>
        <v>5.8999999999999997E-2</v>
      </c>
      <c r="O9" t="s">
        <v>289</v>
      </c>
      <c r="P9" s="17">
        <f>B37</f>
        <v>4.6059999999999999</v>
      </c>
      <c r="Q9" s="17">
        <f>SQRT(B42)</f>
        <v>3.4423828956117011</v>
      </c>
      <c r="R9" s="17">
        <f>H29</f>
        <v>0.124</v>
      </c>
      <c r="S9" s="17">
        <f>H32</f>
        <v>0.14699999999999999</v>
      </c>
      <c r="T9" s="21">
        <f>(Q9^2)/E$126</f>
        <v>0.95142513046969091</v>
      </c>
      <c r="U9" s="2"/>
      <c r="V9" s="2"/>
      <c r="W9" s="175"/>
      <c r="X9" t="s">
        <v>289</v>
      </c>
      <c r="Y9" s="17">
        <f>P6-P12</f>
        <v>1.1799999999999997</v>
      </c>
      <c r="Z9" s="23">
        <f t="shared" si="0"/>
        <v>3.4423828956117011</v>
      </c>
      <c r="AA9" s="23">
        <f>($B$6*B23)+($B$44*B61)</f>
        <v>4.6487549999999995</v>
      </c>
      <c r="AB9" s="24">
        <f>$B$6+$B$44</f>
        <v>0.39229999999999998</v>
      </c>
    </row>
    <row r="10" spans="1:28" ht="14.45" customHeight="1" x14ac:dyDescent="0.45">
      <c r="A10" t="s">
        <v>235</v>
      </c>
      <c r="B10">
        <v>0.217</v>
      </c>
      <c r="C10">
        <v>5.7000000000000002E-2</v>
      </c>
      <c r="D10">
        <v>3.7930000000000001</v>
      </c>
      <c r="E10" s="4">
        <v>0</v>
      </c>
      <c r="G10" s="13" t="s">
        <v>235</v>
      </c>
      <c r="H10" s="13">
        <v>0.124</v>
      </c>
      <c r="I10" s="13">
        <v>3.1E-2</v>
      </c>
      <c r="J10" s="13">
        <v>3.9489999999999998</v>
      </c>
      <c r="K10" s="14">
        <v>0</v>
      </c>
      <c r="N10" s="28" t="s">
        <v>309</v>
      </c>
      <c r="O10" s="18" t="s">
        <v>291</v>
      </c>
      <c r="P10" s="2">
        <f>B54</f>
        <v>2.4169999999999998</v>
      </c>
      <c r="Q10" s="2">
        <f>SQRT(B59)</f>
        <v>0.50990195135927852</v>
      </c>
      <c r="R10" s="2">
        <f>H59</f>
        <v>1</v>
      </c>
      <c r="S10" s="2"/>
      <c r="T10" s="20">
        <f>(Q10^2)/C$124</f>
        <v>7.0024239159709137E-2</v>
      </c>
      <c r="U10" s="2"/>
      <c r="V10" s="2"/>
      <c r="W10" s="173" t="s">
        <v>308</v>
      </c>
      <c r="X10" s="18" t="s">
        <v>291</v>
      </c>
      <c r="Y10" s="16">
        <f>P4-P13</f>
        <v>6.6340000000000003</v>
      </c>
      <c r="Z10" s="18">
        <f t="shared" si="0"/>
        <v>0.5010982702422655</v>
      </c>
      <c r="AA10" s="18">
        <f>($B$63*B73)+($B$6*B21)</f>
        <v>0.11989999999999999</v>
      </c>
      <c r="AB10" s="38">
        <f>$B$63+$B$6</f>
        <v>0.47749999999999998</v>
      </c>
    </row>
    <row r="11" spans="1:28" x14ac:dyDescent="0.45">
      <c r="E11" s="4"/>
      <c r="G11" s="13"/>
      <c r="H11" s="13"/>
      <c r="I11" s="13"/>
      <c r="J11" s="13"/>
      <c r="K11" s="14"/>
      <c r="N11" s="28"/>
      <c r="O11" t="s">
        <v>290</v>
      </c>
      <c r="P11" s="2">
        <f>B55</f>
        <v>3.9180000000000001</v>
      </c>
      <c r="Q11" s="2">
        <f>SQRT(B60)</f>
        <v>1.9608671551127579</v>
      </c>
      <c r="R11" s="2">
        <f>H47</f>
        <v>0.19800000000000001</v>
      </c>
      <c r="S11" s="2">
        <f>H60</f>
        <v>1</v>
      </c>
      <c r="T11" s="21">
        <f>(Q11^2)/D$125</f>
        <v>0.52348536419332892</v>
      </c>
      <c r="U11" s="2"/>
      <c r="V11" s="2"/>
      <c r="W11" s="174"/>
      <c r="X11" t="s">
        <v>290</v>
      </c>
      <c r="Y11" s="2">
        <f>P5-P14</f>
        <v>4.6210000000000004</v>
      </c>
      <c r="Z11">
        <f t="shared" si="0"/>
        <v>1.2206233923567853</v>
      </c>
      <c r="AA11">
        <f>($B$63*B74)+($B$6*B22)</f>
        <v>0.71143749999999994</v>
      </c>
      <c r="AB11" s="37">
        <f>$B$63+$B$6</f>
        <v>0.47749999999999998</v>
      </c>
    </row>
    <row r="12" spans="1:28" x14ac:dyDescent="0.45">
      <c r="A12" t="s">
        <v>282</v>
      </c>
      <c r="E12" s="4"/>
      <c r="G12" s="13" t="s">
        <v>282</v>
      </c>
      <c r="H12" s="13"/>
      <c r="I12" s="13"/>
      <c r="J12" s="13"/>
      <c r="K12" s="14"/>
      <c r="N12" s="39">
        <f>'Classification Diagnostics'!$C$8</f>
        <v>0.33979999999999999</v>
      </c>
      <c r="O12" t="s">
        <v>289</v>
      </c>
      <c r="P12" s="17">
        <f>B56</f>
        <v>5.0330000000000004</v>
      </c>
      <c r="Q12" s="17">
        <f>SQRT(B61)</f>
        <v>3.4423828956117011</v>
      </c>
      <c r="R12" s="17">
        <f>H48</f>
        <v>0.124</v>
      </c>
      <c r="S12" s="17">
        <f>H51</f>
        <v>0.14699999999999999</v>
      </c>
      <c r="T12" s="21">
        <f>(Q12^2)/E$126</f>
        <v>0.95142513046969091</v>
      </c>
      <c r="U12" s="2"/>
      <c r="V12" s="2"/>
      <c r="W12" s="175"/>
      <c r="X12" t="s">
        <v>289</v>
      </c>
      <c r="Y12" s="17">
        <f>P6-P15</f>
        <v>2.0449999999999999</v>
      </c>
      <c r="Z12" s="23">
        <f t="shared" si="0"/>
        <v>2.2388876258193755</v>
      </c>
      <c r="AA12">
        <f>($B$63*B75)+($B$6*B23)</f>
        <v>2.3935249999999999</v>
      </c>
      <c r="AB12" s="37">
        <f>$B$63+$B$6</f>
        <v>0.47749999999999998</v>
      </c>
    </row>
    <row r="13" spans="1:28" ht="14.45" customHeight="1" x14ac:dyDescent="0.45">
      <c r="A13" t="s">
        <v>235</v>
      </c>
      <c r="B13">
        <v>0.98899999999999999</v>
      </c>
      <c r="C13">
        <v>0.216</v>
      </c>
      <c r="D13">
        <v>4.5759999999999996</v>
      </c>
      <c r="E13" s="4">
        <v>0</v>
      </c>
      <c r="G13" s="13" t="s">
        <v>235</v>
      </c>
      <c r="H13" s="13">
        <v>0.14699999999999999</v>
      </c>
      <c r="I13" s="13">
        <v>3.1E-2</v>
      </c>
      <c r="J13" s="13">
        <v>4.7779999999999996</v>
      </c>
      <c r="K13" s="14">
        <v>0</v>
      </c>
      <c r="N13" s="28" t="s">
        <v>307</v>
      </c>
      <c r="O13" s="18" t="s">
        <v>291</v>
      </c>
      <c r="P13" s="2">
        <f>B73</f>
        <v>0.25</v>
      </c>
      <c r="Q13" s="2">
        <f>SQRT(B78)</f>
        <v>0.50990195135927852</v>
      </c>
      <c r="R13" s="2">
        <f>H78</f>
        <v>1</v>
      </c>
      <c r="S13" s="2"/>
      <c r="T13" s="20">
        <f>(Q13^2)/C$124</f>
        <v>7.0024239159709137E-2</v>
      </c>
      <c r="W13" s="173" t="s">
        <v>306</v>
      </c>
      <c r="X13" s="18" t="s">
        <v>291</v>
      </c>
      <c r="Y13" s="16">
        <f>P4-P16</f>
        <v>2.5720000000000001</v>
      </c>
      <c r="Z13" s="18">
        <f t="shared" si="0"/>
        <v>0.50990195135927852</v>
      </c>
      <c r="AA13" s="18">
        <f>($B$82*B97)+($B$6*B21)</f>
        <v>4.5812000000000005E-2</v>
      </c>
      <c r="AB13" s="38">
        <f>$B$82+$B$6</f>
        <v>0.1762</v>
      </c>
    </row>
    <row r="14" spans="1:28" x14ac:dyDescent="0.45">
      <c r="E14" s="4"/>
      <c r="K14" s="4"/>
      <c r="N14" s="28"/>
      <c r="O14" t="s">
        <v>290</v>
      </c>
      <c r="P14" s="2">
        <f>B74</f>
        <v>1.1990000000000001</v>
      </c>
      <c r="Q14" s="2">
        <f>SQRT(B79)</f>
        <v>1.9608671551127579</v>
      </c>
      <c r="R14" s="2">
        <f>H66</f>
        <v>0.19800000000000001</v>
      </c>
      <c r="S14" s="2">
        <f>H79</f>
        <v>1</v>
      </c>
      <c r="T14" s="21">
        <f>(Q14^2)/D$125</f>
        <v>0.52348536419332892</v>
      </c>
      <c r="W14" s="174"/>
      <c r="X14" t="s">
        <v>290</v>
      </c>
      <c r="Y14" s="2">
        <f>P5-P17</f>
        <v>0.82100000000000062</v>
      </c>
      <c r="Z14">
        <f t="shared" si="0"/>
        <v>1.9608671551127579</v>
      </c>
      <c r="AA14">
        <f>($B$82*B98)+($B$6*B22)</f>
        <v>0.67748900000000001</v>
      </c>
      <c r="AB14" s="37">
        <f>$B$82+$B$6</f>
        <v>0.1762</v>
      </c>
    </row>
    <row r="15" spans="1:28" x14ac:dyDescent="0.45">
      <c r="A15" s="13" t="s">
        <v>64</v>
      </c>
      <c r="B15" s="13"/>
      <c r="C15" s="13"/>
      <c r="D15" s="13"/>
      <c r="E15" s="14"/>
      <c r="G15" t="s">
        <v>64</v>
      </c>
      <c r="K15" s="4"/>
      <c r="N15" s="39">
        <f>'Classification Diagnostics'!$C$9</f>
        <v>0.42499999999999999</v>
      </c>
      <c r="O15" t="s">
        <v>289</v>
      </c>
      <c r="P15" s="17">
        <f>B75</f>
        <v>4.1680000000000001</v>
      </c>
      <c r="Q15" s="17">
        <f>SQRT(B80)</f>
        <v>3.4423828956117011</v>
      </c>
      <c r="R15" s="17">
        <f>H67</f>
        <v>0.124</v>
      </c>
      <c r="S15" s="17">
        <f>H70</f>
        <v>0.14699999999999999</v>
      </c>
      <c r="T15" s="21">
        <f>(Q15^2)/E$126</f>
        <v>0.95142513046969091</v>
      </c>
      <c r="W15" s="175"/>
      <c r="X15" t="s">
        <v>289</v>
      </c>
      <c r="Y15" s="17">
        <f>P6-P18</f>
        <v>-0.18299999999999983</v>
      </c>
      <c r="Z15" s="23">
        <f t="shared" si="0"/>
        <v>3.4423828956117011</v>
      </c>
      <c r="AA15">
        <f>($B$82*B99)+($B$6*B23)</f>
        <v>2.0879699999999999</v>
      </c>
      <c r="AB15" s="37">
        <f>$B$82+$B$6</f>
        <v>0.1762</v>
      </c>
    </row>
    <row r="16" spans="1:28" ht="14.45" customHeight="1" x14ac:dyDescent="0.45">
      <c r="A16" s="13" t="s">
        <v>233</v>
      </c>
      <c r="B16" s="13">
        <v>6.8840000000000003</v>
      </c>
      <c r="C16" s="13">
        <v>0.11700000000000001</v>
      </c>
      <c r="D16" s="13">
        <v>58.722000000000001</v>
      </c>
      <c r="E16" s="14">
        <v>0</v>
      </c>
      <c r="G16" t="s">
        <v>233</v>
      </c>
      <c r="H16">
        <v>13.496</v>
      </c>
      <c r="I16">
        <v>0.34899999999999998</v>
      </c>
      <c r="J16">
        <v>38.686</v>
      </c>
      <c r="K16" s="4">
        <v>0</v>
      </c>
      <c r="N16" s="28" t="s">
        <v>305</v>
      </c>
      <c r="O16" s="18" t="s">
        <v>291</v>
      </c>
      <c r="P16" s="2">
        <f>B92</f>
        <v>4.3120000000000003</v>
      </c>
      <c r="Q16" s="2">
        <f>SQRT(B97)</f>
        <v>0.50990195135927852</v>
      </c>
      <c r="R16" s="2">
        <f>H97</f>
        <v>1</v>
      </c>
      <c r="S16" s="2"/>
      <c r="T16" s="20">
        <f>(Q16^2)/C$124</f>
        <v>7.0024239159709137E-2</v>
      </c>
      <c r="W16" s="173" t="s">
        <v>265</v>
      </c>
      <c r="X16" s="18" t="s">
        <v>291</v>
      </c>
      <c r="Y16" s="16">
        <f>P7-P10</f>
        <v>-2.2959999999999998</v>
      </c>
      <c r="Z16" s="18">
        <f t="shared" si="0"/>
        <v>0.50990195135927852</v>
      </c>
      <c r="AA16" s="18">
        <f>($B$44*B59)+($B$25*B40)</f>
        <v>0.103688</v>
      </c>
      <c r="AB16" s="40">
        <f>$B$44+$B$25</f>
        <v>0.39879999999999999</v>
      </c>
    </row>
    <row r="17" spans="1:28" x14ac:dyDescent="0.45">
      <c r="A17" s="13" t="s">
        <v>234</v>
      </c>
      <c r="B17" s="13">
        <v>5.82</v>
      </c>
      <c r="C17" s="13">
        <v>0.318</v>
      </c>
      <c r="D17" s="13">
        <v>18.303999999999998</v>
      </c>
      <c r="E17" s="14">
        <v>0</v>
      </c>
      <c r="G17" t="s">
        <v>234</v>
      </c>
      <c r="H17">
        <v>2.968</v>
      </c>
      <c r="I17">
        <v>0.188</v>
      </c>
      <c r="J17">
        <v>15.792</v>
      </c>
      <c r="K17" s="4">
        <v>0</v>
      </c>
      <c r="N17" s="28"/>
      <c r="O17" t="s">
        <v>290</v>
      </c>
      <c r="P17" s="2">
        <f>B93</f>
        <v>4.9989999999999997</v>
      </c>
      <c r="Q17" s="2">
        <f>SQRT(B98)</f>
        <v>1.9608671551127579</v>
      </c>
      <c r="R17" s="2">
        <f>H85</f>
        <v>0.19800000000000001</v>
      </c>
      <c r="S17" s="2">
        <f>H98</f>
        <v>1</v>
      </c>
      <c r="T17" s="21">
        <f>(Q17^2)/D$125</f>
        <v>0.52348536419332892</v>
      </c>
      <c r="W17" s="174"/>
      <c r="X17" t="s">
        <v>290</v>
      </c>
      <c r="Y17" s="2">
        <f>P8-P11</f>
        <v>3.1040000000000001</v>
      </c>
      <c r="Z17">
        <f t="shared" si="0"/>
        <v>1.9608671551127579</v>
      </c>
      <c r="AA17">
        <f>($B$44*B60)+($B$25*B41)</f>
        <v>1.5333860000000001</v>
      </c>
      <c r="AB17" s="22">
        <f>$B$44+$B$25</f>
        <v>0.39879999999999999</v>
      </c>
    </row>
    <row r="18" spans="1:28" x14ac:dyDescent="0.45">
      <c r="A18" s="13" t="s">
        <v>235</v>
      </c>
      <c r="B18" s="13">
        <v>6.2130000000000001</v>
      </c>
      <c r="C18" s="13">
        <v>0.42499999999999999</v>
      </c>
      <c r="D18" s="13">
        <v>14.625999999999999</v>
      </c>
      <c r="E18" s="14">
        <v>0</v>
      </c>
      <c r="G18" t="s">
        <v>235</v>
      </c>
      <c r="H18">
        <v>1.8049999999999999</v>
      </c>
      <c r="I18">
        <v>0.127</v>
      </c>
      <c r="J18">
        <v>14.194000000000001</v>
      </c>
      <c r="K18" s="4">
        <v>0</v>
      </c>
      <c r="N18" s="39">
        <f>'Classification Diagnostics'!$C$10</f>
        <v>0.1237</v>
      </c>
      <c r="O18" s="23" t="s">
        <v>289</v>
      </c>
      <c r="P18" s="17">
        <f>B94</f>
        <v>6.3959999999999999</v>
      </c>
      <c r="Q18" s="17">
        <f>SQRT(B99)</f>
        <v>3.4423828956117011</v>
      </c>
      <c r="R18" s="17">
        <f>H86</f>
        <v>0.124</v>
      </c>
      <c r="S18" s="17">
        <f>H89</f>
        <v>0.14699999999999999</v>
      </c>
      <c r="T18" s="25">
        <f>(Q18^2)/E$126</f>
        <v>0.95142513046969091</v>
      </c>
      <c r="W18" s="175"/>
      <c r="X18" s="23" t="s">
        <v>289</v>
      </c>
      <c r="Y18" s="17">
        <f>P9-P12</f>
        <v>-0.42700000000000049</v>
      </c>
      <c r="Z18" s="23">
        <f t="shared" si="0"/>
        <v>3.4423828956117015</v>
      </c>
      <c r="AA18">
        <f>($B$44*B61)+($B$25*B42)</f>
        <v>4.7257800000000003</v>
      </c>
      <c r="AB18" s="24">
        <f>$B$44+$B$25</f>
        <v>0.39879999999999999</v>
      </c>
    </row>
    <row r="19" spans="1:28" x14ac:dyDescent="0.45">
      <c r="A19" s="13"/>
      <c r="B19" s="13"/>
      <c r="C19" s="13"/>
      <c r="D19" s="13"/>
      <c r="E19" s="14"/>
      <c r="K19" s="4"/>
      <c r="N19" s="177" t="s">
        <v>304</v>
      </c>
      <c r="O19" s="177"/>
      <c r="P19" s="177"/>
      <c r="Q19" s="177"/>
      <c r="R19" s="177"/>
      <c r="S19" s="177"/>
      <c r="T19" s="177"/>
      <c r="W19" s="173" t="s">
        <v>303</v>
      </c>
      <c r="X19" s="18" t="s">
        <v>291</v>
      </c>
      <c r="Y19" s="16">
        <f>P7-P13</f>
        <v>-0.129</v>
      </c>
      <c r="Z19" s="18">
        <f t="shared" si="0"/>
        <v>0.50990195135927852</v>
      </c>
      <c r="AA19" s="18">
        <f>($B$63*B78)+($B$25*B40)</f>
        <v>0.12584000000000001</v>
      </c>
      <c r="AB19" s="37">
        <f>$B$63+$B$25</f>
        <v>0.48399999999999999</v>
      </c>
    </row>
    <row r="20" spans="1:28" x14ac:dyDescent="0.45">
      <c r="A20" s="13" t="s">
        <v>270</v>
      </c>
      <c r="B20" s="13"/>
      <c r="C20" s="13"/>
      <c r="D20" s="13"/>
      <c r="E20" s="14"/>
      <c r="G20" t="s">
        <v>270</v>
      </c>
      <c r="K20" s="4"/>
      <c r="N20" s="178"/>
      <c r="O20" s="178"/>
      <c r="P20" s="178"/>
      <c r="Q20" s="178"/>
      <c r="R20" s="178"/>
      <c r="S20" s="178"/>
      <c r="T20" s="178"/>
      <c r="W20" s="174"/>
      <c r="X20" t="s">
        <v>290</v>
      </c>
      <c r="Y20" s="2">
        <f>P8-P14</f>
        <v>5.8230000000000004</v>
      </c>
      <c r="Z20">
        <f t="shared" si="0"/>
        <v>1.9608671551127579</v>
      </c>
      <c r="AA20">
        <f>($B$63*B79)+($B$25*B41)</f>
        <v>1.8609800000000001</v>
      </c>
      <c r="AB20" s="37">
        <f>$B$63+$B$25</f>
        <v>0.48399999999999999</v>
      </c>
    </row>
    <row r="21" spans="1:28" x14ac:dyDescent="0.45">
      <c r="A21" s="13" t="s">
        <v>233</v>
      </c>
      <c r="B21" s="13">
        <v>0.26</v>
      </c>
      <c r="C21" s="13">
        <v>1.4999999999999999E-2</v>
      </c>
      <c r="D21" s="13">
        <v>17.890999999999998</v>
      </c>
      <c r="E21" s="14">
        <v>0</v>
      </c>
      <c r="G21" t="s">
        <v>233</v>
      </c>
      <c r="H21">
        <v>1</v>
      </c>
      <c r="I21">
        <v>0</v>
      </c>
      <c r="J21">
        <v>999</v>
      </c>
      <c r="K21" s="4">
        <v>999</v>
      </c>
      <c r="W21" s="175"/>
      <c r="X21" t="s">
        <v>289</v>
      </c>
      <c r="Y21" s="17">
        <f>P9-P15</f>
        <v>0.43799999999999972</v>
      </c>
      <c r="Z21" s="23">
        <f t="shared" si="0"/>
        <v>3.4423828956117015</v>
      </c>
      <c r="AA21">
        <f>($B$63*B80)+($B$25*B42)</f>
        <v>5.7354000000000003</v>
      </c>
      <c r="AB21" s="36">
        <f>$B$63+$B$25</f>
        <v>0.48399999999999999</v>
      </c>
    </row>
    <row r="22" spans="1:28" x14ac:dyDescent="0.45">
      <c r="A22" s="13" t="s">
        <v>234</v>
      </c>
      <c r="B22" s="13">
        <v>3.8450000000000002</v>
      </c>
      <c r="C22" s="13">
        <v>0.21299999999999999</v>
      </c>
      <c r="D22" s="13">
        <v>18.091999999999999</v>
      </c>
      <c r="E22" s="14">
        <v>0</v>
      </c>
      <c r="G22" t="s">
        <v>234</v>
      </c>
      <c r="H22">
        <v>1</v>
      </c>
      <c r="I22">
        <v>0</v>
      </c>
      <c r="J22">
        <v>999</v>
      </c>
      <c r="K22" s="4">
        <v>999</v>
      </c>
      <c r="W22" s="173" t="s">
        <v>302</v>
      </c>
      <c r="X22" s="18" t="s">
        <v>291</v>
      </c>
      <c r="Y22" s="16">
        <f>P7-P16</f>
        <v>-4.1910000000000007</v>
      </c>
      <c r="Z22" s="18">
        <f t="shared" si="0"/>
        <v>0.50990195135927852</v>
      </c>
      <c r="AA22" s="18">
        <f>($B$82*B97)+($B$25*B40)</f>
        <v>4.7502000000000003E-2</v>
      </c>
      <c r="AB22" s="37">
        <f>$B$82+$B$25</f>
        <v>0.1827</v>
      </c>
    </row>
    <row r="23" spans="1:28" x14ac:dyDescent="0.45">
      <c r="A23" s="13" t="s">
        <v>235</v>
      </c>
      <c r="B23" s="13">
        <v>11.85</v>
      </c>
      <c r="C23" s="13">
        <v>0.34200000000000003</v>
      </c>
      <c r="D23" s="13">
        <v>34.646000000000001</v>
      </c>
      <c r="E23" s="14">
        <v>0</v>
      </c>
      <c r="G23" t="s">
        <v>235</v>
      </c>
      <c r="H23">
        <v>1</v>
      </c>
      <c r="I23">
        <v>0</v>
      </c>
      <c r="J23">
        <v>999</v>
      </c>
      <c r="K23" s="4">
        <v>999</v>
      </c>
      <c r="W23" s="174"/>
      <c r="X23" t="s">
        <v>290</v>
      </c>
      <c r="Y23" s="2">
        <f>P8-P17</f>
        <v>2.0230000000000006</v>
      </c>
      <c r="Z23">
        <f t="shared" si="0"/>
        <v>1.9608671551127579</v>
      </c>
      <c r="AA23">
        <f>($B$82*B98)+($B$25*B41)</f>
        <v>0.70248150000000009</v>
      </c>
      <c r="AB23" s="37">
        <f>$B$82+$B$25</f>
        <v>0.1827</v>
      </c>
    </row>
    <row r="24" spans="1:28" x14ac:dyDescent="0.45">
      <c r="E24" s="4"/>
      <c r="K24" s="4"/>
      <c r="W24" s="175"/>
      <c r="X24" t="s">
        <v>289</v>
      </c>
      <c r="Y24" s="17">
        <f>P9-P18</f>
        <v>-1.79</v>
      </c>
      <c r="Z24" s="23">
        <f t="shared" si="0"/>
        <v>3.4423828956117015</v>
      </c>
      <c r="AA24">
        <f>($B$82*B99)+($B$25*B42)</f>
        <v>2.1649950000000002</v>
      </c>
      <c r="AB24" s="36">
        <f>$B$82+$B$25</f>
        <v>0.1827</v>
      </c>
    </row>
    <row r="25" spans="1:28" x14ac:dyDescent="0.45">
      <c r="A25" t="s">
        <v>61</v>
      </c>
      <c r="B25" s="29">
        <f>N9</f>
        <v>5.8999999999999997E-2</v>
      </c>
      <c r="E25" s="4"/>
      <c r="G25" t="s">
        <v>61</v>
      </c>
      <c r="K25" s="4"/>
      <c r="W25" s="173" t="s">
        <v>301</v>
      </c>
      <c r="X25" s="18" t="s">
        <v>291</v>
      </c>
      <c r="Y25" s="16">
        <f>P10-P13</f>
        <v>2.1669999999999998</v>
      </c>
      <c r="Z25" s="18">
        <f t="shared" si="0"/>
        <v>0.50990195135927852</v>
      </c>
      <c r="AA25" s="18">
        <f>($B$63*B78)+($B$44*B59)</f>
        <v>0.198848</v>
      </c>
      <c r="AB25" s="37">
        <f>$B$44+$B$63</f>
        <v>0.76479999999999992</v>
      </c>
    </row>
    <row r="26" spans="1:28" x14ac:dyDescent="0.45">
      <c r="E26" s="4"/>
      <c r="K26" s="4"/>
      <c r="W26" s="174"/>
      <c r="X26" t="s">
        <v>290</v>
      </c>
      <c r="Y26" s="2">
        <f>P11-P14</f>
        <v>2.7190000000000003</v>
      </c>
      <c r="Z26">
        <f t="shared" si="0"/>
        <v>1.9608671551127579</v>
      </c>
      <c r="AA26">
        <f>($B$63*B79)+($B$44*B60)</f>
        <v>2.9406560000000002</v>
      </c>
      <c r="AB26" s="37">
        <f>$B$44+$B$63</f>
        <v>0.76479999999999992</v>
      </c>
    </row>
    <row r="27" spans="1:28" x14ac:dyDescent="0.45">
      <c r="A27" t="s">
        <v>281</v>
      </c>
      <c r="E27" s="4"/>
      <c r="G27" t="s">
        <v>281</v>
      </c>
      <c r="K27" s="4"/>
      <c r="W27" s="175"/>
      <c r="X27" t="s">
        <v>289</v>
      </c>
      <c r="Y27" s="17">
        <f>P12-P15</f>
        <v>0.86500000000000021</v>
      </c>
      <c r="Z27" s="23">
        <f t="shared" si="0"/>
        <v>3.4423828956117015</v>
      </c>
      <c r="AA27">
        <f>($B$63*B80)+($B$44*B61)</f>
        <v>9.0628799999999998</v>
      </c>
      <c r="AB27" s="36">
        <f>$B$44+$B$63</f>
        <v>0.76479999999999992</v>
      </c>
    </row>
    <row r="28" spans="1:28" x14ac:dyDescent="0.45">
      <c r="A28" t="s">
        <v>234</v>
      </c>
      <c r="B28">
        <v>0.19800000000000001</v>
      </c>
      <c r="C28">
        <v>3.7999999999999999E-2</v>
      </c>
      <c r="D28">
        <v>5.2720000000000002</v>
      </c>
      <c r="E28" s="4">
        <v>0</v>
      </c>
      <c r="G28" t="s">
        <v>234</v>
      </c>
      <c r="H28">
        <v>0.19800000000000001</v>
      </c>
      <c r="I28">
        <v>3.5999999999999997E-2</v>
      </c>
      <c r="J28">
        <v>5.4390000000000001</v>
      </c>
      <c r="K28" s="4">
        <v>0</v>
      </c>
      <c r="W28" s="173" t="s">
        <v>300</v>
      </c>
      <c r="X28" s="18" t="s">
        <v>291</v>
      </c>
      <c r="Y28" s="16">
        <f>P10-P16</f>
        <v>-1.8950000000000005</v>
      </c>
      <c r="Z28" s="18">
        <f t="shared" si="0"/>
        <v>0.50990195135927852</v>
      </c>
      <c r="AA28" s="18">
        <f>($B$82*B97)+($B$44*B59)</f>
        <v>0.12051000000000001</v>
      </c>
      <c r="AB28" s="21">
        <f>$B$44+$B$82</f>
        <v>0.46350000000000002</v>
      </c>
    </row>
    <row r="29" spans="1:28" x14ac:dyDescent="0.45">
      <c r="A29" t="s">
        <v>235</v>
      </c>
      <c r="B29">
        <v>0.217</v>
      </c>
      <c r="C29">
        <v>5.7000000000000002E-2</v>
      </c>
      <c r="D29">
        <v>3.7930000000000001</v>
      </c>
      <c r="E29" s="4">
        <v>0</v>
      </c>
      <c r="G29" t="s">
        <v>235</v>
      </c>
      <c r="H29">
        <v>0.124</v>
      </c>
      <c r="I29">
        <v>3.1E-2</v>
      </c>
      <c r="J29">
        <v>3.9489999999999998</v>
      </c>
      <c r="K29" s="4">
        <v>0</v>
      </c>
      <c r="W29" s="174"/>
      <c r="X29" t="s">
        <v>290</v>
      </c>
      <c r="Y29" s="2">
        <f>P11-P17</f>
        <v>-1.0809999999999995</v>
      </c>
      <c r="Z29">
        <f t="shared" si="0"/>
        <v>1.9608671551127579</v>
      </c>
      <c r="AA29">
        <f>($B$82*B98)+($B$44*B60)</f>
        <v>1.7821575000000003</v>
      </c>
      <c r="AB29" s="21">
        <f>$B$44+$B$82</f>
        <v>0.46350000000000002</v>
      </c>
    </row>
    <row r="30" spans="1:28" x14ac:dyDescent="0.45">
      <c r="E30" s="4"/>
      <c r="K30" s="4"/>
      <c r="W30" s="175"/>
      <c r="X30" t="s">
        <v>289</v>
      </c>
      <c r="Y30" s="17">
        <f>P12-P18</f>
        <v>-1.3629999999999995</v>
      </c>
      <c r="Z30" s="23">
        <f t="shared" si="0"/>
        <v>3.4423828956117011</v>
      </c>
      <c r="AA30">
        <f>($B$82*B99)+($B$44*B61)</f>
        <v>5.4924749999999998</v>
      </c>
      <c r="AB30" s="25">
        <f>$B$44+$B$82</f>
        <v>0.46350000000000002</v>
      </c>
    </row>
    <row r="31" spans="1:28" x14ac:dyDescent="0.45">
      <c r="A31" t="s">
        <v>282</v>
      </c>
      <c r="E31" s="4"/>
      <c r="G31" t="s">
        <v>282</v>
      </c>
      <c r="K31" s="4"/>
      <c r="W31" s="173" t="s">
        <v>299</v>
      </c>
      <c r="X31" s="18" t="s">
        <v>291</v>
      </c>
      <c r="Y31" s="16">
        <f>P13-P16</f>
        <v>-4.0620000000000003</v>
      </c>
      <c r="Z31" s="18">
        <f t="shared" si="0"/>
        <v>0.50990195135927852</v>
      </c>
      <c r="AA31" s="18">
        <f>($B$82*B97)+($B$63*B78)</f>
        <v>0.14266200000000001</v>
      </c>
      <c r="AB31" s="38">
        <f>$B$63+$B$82</f>
        <v>0.54869999999999997</v>
      </c>
    </row>
    <row r="32" spans="1:28" x14ac:dyDescent="0.45">
      <c r="A32" t="s">
        <v>235</v>
      </c>
      <c r="B32">
        <v>0.98899999999999999</v>
      </c>
      <c r="C32">
        <v>0.216</v>
      </c>
      <c r="D32">
        <v>4.5759999999999996</v>
      </c>
      <c r="E32" s="4">
        <v>0</v>
      </c>
      <c r="G32" t="s">
        <v>235</v>
      </c>
      <c r="H32">
        <v>0.14699999999999999</v>
      </c>
      <c r="I32">
        <v>3.1E-2</v>
      </c>
      <c r="J32">
        <v>4.7779999999999996</v>
      </c>
      <c r="K32" s="4">
        <v>0</v>
      </c>
      <c r="W32" s="174"/>
      <c r="X32" t="s">
        <v>290</v>
      </c>
      <c r="Y32" s="2">
        <f>P14-P17</f>
        <v>-3.8</v>
      </c>
      <c r="Z32">
        <f t="shared" si="0"/>
        <v>1.9608671551127579</v>
      </c>
      <c r="AA32">
        <f>($B$82*B98)+($B$63*B79)</f>
        <v>2.1097515000000002</v>
      </c>
      <c r="AB32" s="37">
        <f>$B$63+$B$82</f>
        <v>0.54869999999999997</v>
      </c>
    </row>
    <row r="33" spans="1:28" x14ac:dyDescent="0.45">
      <c r="E33" s="4"/>
      <c r="K33" s="4"/>
      <c r="W33" s="175"/>
      <c r="X33" s="23" t="s">
        <v>289</v>
      </c>
      <c r="Y33" s="17">
        <f>P15-P18</f>
        <v>-2.2279999999999998</v>
      </c>
      <c r="Z33" s="23">
        <f t="shared" si="0"/>
        <v>3.4423828956117011</v>
      </c>
      <c r="AA33" s="23">
        <f>($B$82*B99)+($B$63*B80)</f>
        <v>6.5020949999999997</v>
      </c>
      <c r="AB33" s="36">
        <f>$B$63+$B$82</f>
        <v>0.54869999999999997</v>
      </c>
    </row>
    <row r="34" spans="1:28" x14ac:dyDescent="0.45">
      <c r="A34" t="s">
        <v>64</v>
      </c>
      <c r="E34" s="4"/>
      <c r="G34" t="s">
        <v>64</v>
      </c>
      <c r="K34" s="4"/>
    </row>
    <row r="35" spans="1:28" x14ac:dyDescent="0.45">
      <c r="A35" t="s">
        <v>233</v>
      </c>
      <c r="B35">
        <v>0.121</v>
      </c>
      <c r="C35">
        <v>4.1000000000000002E-2</v>
      </c>
      <c r="D35">
        <v>2.952</v>
      </c>
      <c r="E35" s="4">
        <v>3.0000000000000001E-3</v>
      </c>
      <c r="G35" t="s">
        <v>233</v>
      </c>
      <c r="H35">
        <v>0.23799999999999999</v>
      </c>
      <c r="I35">
        <v>7.8E-2</v>
      </c>
      <c r="J35">
        <v>3.0350000000000001</v>
      </c>
      <c r="K35" s="4">
        <v>2E-3</v>
      </c>
      <c r="N35" t="s">
        <v>266</v>
      </c>
    </row>
    <row r="36" spans="1:28" ht="14.65" thickBot="1" x14ac:dyDescent="0.5">
      <c r="A36" t="s">
        <v>234</v>
      </c>
      <c r="B36">
        <v>7.0220000000000002</v>
      </c>
      <c r="C36">
        <v>0.30299999999999999</v>
      </c>
      <c r="D36">
        <v>23.14</v>
      </c>
      <c r="E36" s="4">
        <v>0</v>
      </c>
      <c r="G36" t="s">
        <v>234</v>
      </c>
      <c r="H36">
        <v>3.581</v>
      </c>
      <c r="I36">
        <v>0.16700000000000001</v>
      </c>
      <c r="J36">
        <v>21.434000000000001</v>
      </c>
      <c r="K36" s="4">
        <v>0</v>
      </c>
    </row>
    <row r="37" spans="1:28" ht="28.5" x14ac:dyDescent="0.45">
      <c r="A37" t="s">
        <v>235</v>
      </c>
      <c r="B37">
        <v>4.6059999999999999</v>
      </c>
      <c r="C37">
        <v>0.51900000000000002</v>
      </c>
      <c r="D37">
        <v>8.8729999999999993</v>
      </c>
      <c r="E37" s="4">
        <v>0</v>
      </c>
      <c r="G37" t="s">
        <v>235</v>
      </c>
      <c r="H37">
        <v>1.3380000000000001</v>
      </c>
      <c r="I37">
        <v>0.151</v>
      </c>
      <c r="J37">
        <v>8.8339999999999996</v>
      </c>
      <c r="K37" s="4">
        <v>0</v>
      </c>
      <c r="N37" s="147" t="s">
        <v>256</v>
      </c>
      <c r="O37" s="148" t="s">
        <v>267</v>
      </c>
      <c r="P37" s="148" t="s">
        <v>268</v>
      </c>
      <c r="Q37" s="149" t="s">
        <v>298</v>
      </c>
      <c r="R37" s="148" t="s">
        <v>297</v>
      </c>
      <c r="S37" s="148" t="s">
        <v>269</v>
      </c>
      <c r="T37" s="149" t="s">
        <v>296</v>
      </c>
      <c r="U37" s="148" t="s">
        <v>295</v>
      </c>
      <c r="V37" s="148" t="s">
        <v>294</v>
      </c>
      <c r="W37" s="149" t="s">
        <v>293</v>
      </c>
      <c r="X37" s="150" t="s">
        <v>292</v>
      </c>
    </row>
    <row r="38" spans="1:28" x14ac:dyDescent="0.45">
      <c r="E38" s="4"/>
      <c r="K38" s="4"/>
      <c r="N38" s="151" t="s">
        <v>291</v>
      </c>
      <c r="O38" s="35">
        <f>Y4/Z4</f>
        <v>13.263334219395386</v>
      </c>
      <c r="P38" s="35">
        <f>Y7/Z7</f>
        <v>8.7605077566226814</v>
      </c>
      <c r="Q38" s="35">
        <f>Y10/Z10</f>
        <v>13.238920175862246</v>
      </c>
      <c r="R38" s="35">
        <f>Y13/Z13</f>
        <v>5.0441069957540927</v>
      </c>
      <c r="S38" s="35">
        <f>Y16/Z16</f>
        <v>-4.5028264627727044</v>
      </c>
      <c r="T38" s="34">
        <f>Y19/Z19</f>
        <v>-0.2529898143282574</v>
      </c>
      <c r="U38" s="33">
        <f>Y22/Z22</f>
        <v>-8.219227223641294</v>
      </c>
      <c r="V38" s="33">
        <f>Y25/Z25</f>
        <v>4.2498366484444476</v>
      </c>
      <c r="W38" s="33">
        <f>Y28/Z28</f>
        <v>-3.7164007608685883</v>
      </c>
      <c r="X38" s="152">
        <f>Y31/Z31</f>
        <v>-7.9662374093130355</v>
      </c>
    </row>
    <row r="39" spans="1:28" x14ac:dyDescent="0.45">
      <c r="A39" t="s">
        <v>270</v>
      </c>
      <c r="E39" s="4"/>
      <c r="G39" t="s">
        <v>270</v>
      </c>
      <c r="K39" s="4"/>
      <c r="N39" s="153" t="s">
        <v>290</v>
      </c>
      <c r="O39" s="26">
        <f>Y5/Z5</f>
        <v>-0.61299410154630285</v>
      </c>
      <c r="P39" s="26">
        <f>Y8/Z8</f>
        <v>0.96997901925213659</v>
      </c>
      <c r="Q39" s="32">
        <f>Y11/Z11</f>
        <v>3.7857704750994099</v>
      </c>
      <c r="R39" s="26">
        <f>Y14/Z14</f>
        <v>0.41869231062355661</v>
      </c>
      <c r="S39" s="26">
        <f>Y17/Z17</f>
        <v>1.5829731207984394</v>
      </c>
      <c r="T39" s="31">
        <f>Y20/Z20</f>
        <v>2.9696045368586708</v>
      </c>
      <c r="U39" s="30">
        <f>Y23/Z23</f>
        <v>1.0316864121698595</v>
      </c>
      <c r="V39" s="30">
        <f>Y26/Z26</f>
        <v>1.3866314160602311</v>
      </c>
      <c r="W39" s="30">
        <f>Y29/Z29</f>
        <v>-0.55128670862857998</v>
      </c>
      <c r="X39" s="154">
        <f>Y32/Z32</f>
        <v>-1.9379181246888111</v>
      </c>
    </row>
    <row r="40" spans="1:28" ht="14.65" thickBot="1" x14ac:dyDescent="0.5">
      <c r="A40" t="s">
        <v>233</v>
      </c>
      <c r="B40">
        <v>0.26</v>
      </c>
      <c r="C40">
        <v>1.4999999999999999E-2</v>
      </c>
      <c r="D40">
        <v>17.890999999999998</v>
      </c>
      <c r="E40" s="4">
        <v>0</v>
      </c>
      <c r="G40" t="s">
        <v>233</v>
      </c>
      <c r="H40">
        <v>1</v>
      </c>
      <c r="I40">
        <v>0</v>
      </c>
      <c r="J40">
        <v>999</v>
      </c>
      <c r="K40" s="4">
        <v>999</v>
      </c>
      <c r="N40" s="155" t="s">
        <v>289</v>
      </c>
      <c r="O40" s="156">
        <f>Y6/Z6</f>
        <v>0.46682779014751086</v>
      </c>
      <c r="P40" s="156">
        <f>Y9/Z9</f>
        <v>0.34278580732673469</v>
      </c>
      <c r="Q40" s="156">
        <f>Y12/Z12</f>
        <v>0.91340001901684653</v>
      </c>
      <c r="R40" s="156">
        <f>Y15/Z15</f>
        <v>-5.3160849780332552E-2</v>
      </c>
      <c r="S40" s="156">
        <f>Y18/Z18</f>
        <v>-0.12404198282077619</v>
      </c>
      <c r="T40" s="157">
        <f>Y21/Z21</f>
        <v>0.12723744373653367</v>
      </c>
      <c r="U40" s="157">
        <f>Y24/Z24</f>
        <v>-0.51998863992784339</v>
      </c>
      <c r="V40" s="157">
        <f>Y27/Z27</f>
        <v>0.25127942655730984</v>
      </c>
      <c r="W40" s="157">
        <f>Y30/Z30</f>
        <v>-0.39594665710706728</v>
      </c>
      <c r="X40" s="158">
        <f>Y33/Z33</f>
        <v>-0.64722608366437717</v>
      </c>
    </row>
    <row r="41" spans="1:28" x14ac:dyDescent="0.45">
      <c r="A41" t="s">
        <v>234</v>
      </c>
      <c r="B41">
        <v>3.8450000000000002</v>
      </c>
      <c r="C41">
        <v>0.21299999999999999</v>
      </c>
      <c r="D41">
        <v>18.091999999999999</v>
      </c>
      <c r="E41" s="4">
        <v>0</v>
      </c>
      <c r="G41" t="s">
        <v>234</v>
      </c>
      <c r="H41">
        <v>1</v>
      </c>
      <c r="I41">
        <v>0</v>
      </c>
      <c r="J41">
        <v>999</v>
      </c>
      <c r="K41" s="4">
        <v>999</v>
      </c>
      <c r="N41" s="179" t="s">
        <v>288</v>
      </c>
      <c r="O41" s="179"/>
      <c r="P41" s="179"/>
      <c r="Q41" s="179"/>
      <c r="R41" s="179"/>
      <c r="S41" s="179"/>
      <c r="T41" s="179"/>
      <c r="U41" s="179"/>
      <c r="V41" s="179"/>
      <c r="W41" s="179"/>
      <c r="X41" s="179"/>
    </row>
    <row r="42" spans="1:28" x14ac:dyDescent="0.45">
      <c r="A42" t="s">
        <v>235</v>
      </c>
      <c r="B42">
        <v>11.85</v>
      </c>
      <c r="C42">
        <v>0.34200000000000003</v>
      </c>
      <c r="D42">
        <v>34.646000000000001</v>
      </c>
      <c r="E42" s="4">
        <v>0</v>
      </c>
      <c r="G42" t="s">
        <v>235</v>
      </c>
      <c r="H42">
        <v>1</v>
      </c>
      <c r="I42">
        <v>0</v>
      </c>
      <c r="J42">
        <v>999</v>
      </c>
      <c r="K42" s="4">
        <v>999</v>
      </c>
    </row>
    <row r="43" spans="1:28" x14ac:dyDescent="0.45">
      <c r="E43" s="4"/>
      <c r="K43" s="4"/>
    </row>
    <row r="44" spans="1:28" x14ac:dyDescent="0.45">
      <c r="A44" t="s">
        <v>62</v>
      </c>
      <c r="B44" s="29">
        <f>N12</f>
        <v>0.33979999999999999</v>
      </c>
      <c r="E44" s="4"/>
      <c r="G44" t="s">
        <v>62</v>
      </c>
      <c r="K44" s="4"/>
    </row>
    <row r="45" spans="1:28" x14ac:dyDescent="0.45">
      <c r="E45" s="4"/>
      <c r="K45" s="4"/>
    </row>
    <row r="46" spans="1:28" x14ac:dyDescent="0.45">
      <c r="A46" t="s">
        <v>281</v>
      </c>
      <c r="E46" s="4"/>
      <c r="G46" t="s">
        <v>281</v>
      </c>
      <c r="K46" s="4"/>
    </row>
    <row r="47" spans="1:28" x14ac:dyDescent="0.45">
      <c r="A47" t="s">
        <v>234</v>
      </c>
      <c r="B47">
        <v>0.19800000000000001</v>
      </c>
      <c r="C47">
        <v>3.7999999999999999E-2</v>
      </c>
      <c r="D47">
        <v>5.2720000000000002</v>
      </c>
      <c r="E47" s="4">
        <v>0</v>
      </c>
      <c r="G47" t="s">
        <v>234</v>
      </c>
      <c r="H47">
        <v>0.19800000000000001</v>
      </c>
      <c r="I47">
        <v>3.5999999999999997E-2</v>
      </c>
      <c r="J47">
        <v>5.4390000000000001</v>
      </c>
      <c r="K47" s="4">
        <v>0</v>
      </c>
    </row>
    <row r="48" spans="1:28" x14ac:dyDescent="0.45">
      <c r="A48" t="s">
        <v>235</v>
      </c>
      <c r="B48">
        <v>0.217</v>
      </c>
      <c r="C48">
        <v>5.7000000000000002E-2</v>
      </c>
      <c r="D48">
        <v>3.7930000000000001</v>
      </c>
      <c r="E48" s="4">
        <v>0</v>
      </c>
      <c r="G48" t="s">
        <v>235</v>
      </c>
      <c r="H48">
        <v>0.124</v>
      </c>
      <c r="I48">
        <v>3.1E-2</v>
      </c>
      <c r="J48">
        <v>3.9489999999999998</v>
      </c>
      <c r="K48" s="4">
        <v>0</v>
      </c>
    </row>
    <row r="49" spans="1:11" x14ac:dyDescent="0.45">
      <c r="E49" s="4"/>
      <c r="K49" s="4"/>
    </row>
    <row r="50" spans="1:11" x14ac:dyDescent="0.45">
      <c r="A50" t="s">
        <v>282</v>
      </c>
      <c r="E50" s="4"/>
      <c r="G50" t="s">
        <v>282</v>
      </c>
      <c r="K50" s="4"/>
    </row>
    <row r="51" spans="1:11" x14ac:dyDescent="0.45">
      <c r="A51" t="s">
        <v>235</v>
      </c>
      <c r="B51">
        <v>0.98899999999999999</v>
      </c>
      <c r="C51">
        <v>0.216</v>
      </c>
      <c r="D51">
        <v>4.5759999999999996</v>
      </c>
      <c r="E51" s="4">
        <v>0</v>
      </c>
      <c r="G51" t="s">
        <v>235</v>
      </c>
      <c r="H51">
        <v>0.14699999999999999</v>
      </c>
      <c r="I51">
        <v>3.1E-2</v>
      </c>
      <c r="J51">
        <v>4.7779999999999996</v>
      </c>
      <c r="K51" s="4">
        <v>0</v>
      </c>
    </row>
    <row r="52" spans="1:11" x14ac:dyDescent="0.45">
      <c r="E52" s="4"/>
      <c r="K52" s="4"/>
    </row>
    <row r="53" spans="1:11" x14ac:dyDescent="0.45">
      <c r="A53" t="s">
        <v>64</v>
      </c>
      <c r="E53" s="4"/>
      <c r="G53" t="s">
        <v>64</v>
      </c>
      <c r="K53" s="4"/>
    </row>
    <row r="54" spans="1:11" x14ac:dyDescent="0.45">
      <c r="A54" t="s">
        <v>233</v>
      </c>
      <c r="B54">
        <v>2.4169999999999998</v>
      </c>
      <c r="C54">
        <v>3.1E-2</v>
      </c>
      <c r="D54">
        <v>79.102000000000004</v>
      </c>
      <c r="E54" s="4">
        <v>0</v>
      </c>
      <c r="G54" t="s">
        <v>233</v>
      </c>
      <c r="H54">
        <v>4.7380000000000004</v>
      </c>
      <c r="I54">
        <v>0.14099999999999999</v>
      </c>
      <c r="J54">
        <v>33.555999999999997</v>
      </c>
      <c r="K54" s="4">
        <v>0</v>
      </c>
    </row>
    <row r="55" spans="1:11" x14ac:dyDescent="0.45">
      <c r="A55" t="s">
        <v>234</v>
      </c>
      <c r="B55">
        <v>3.9180000000000001</v>
      </c>
      <c r="C55">
        <v>0.115</v>
      </c>
      <c r="D55">
        <v>34.134</v>
      </c>
      <c r="E55" s="4">
        <v>0</v>
      </c>
      <c r="G55" t="s">
        <v>234</v>
      </c>
      <c r="H55">
        <v>1.998</v>
      </c>
      <c r="I55">
        <v>6.8000000000000005E-2</v>
      </c>
      <c r="J55">
        <v>29.276</v>
      </c>
      <c r="K55" s="4">
        <v>0</v>
      </c>
    </row>
    <row r="56" spans="1:11" x14ac:dyDescent="0.45">
      <c r="A56" t="s">
        <v>235</v>
      </c>
      <c r="B56">
        <v>5.0330000000000004</v>
      </c>
      <c r="C56">
        <v>0.16800000000000001</v>
      </c>
      <c r="D56">
        <v>30.021000000000001</v>
      </c>
      <c r="E56" s="4">
        <v>0</v>
      </c>
      <c r="G56" t="s">
        <v>235</v>
      </c>
      <c r="H56">
        <v>1.462</v>
      </c>
      <c r="I56">
        <v>0.05</v>
      </c>
      <c r="J56">
        <v>29.446999999999999</v>
      </c>
      <c r="K56" s="4">
        <v>0</v>
      </c>
    </row>
    <row r="57" spans="1:11" x14ac:dyDescent="0.45">
      <c r="E57" s="4"/>
      <c r="K57" s="4"/>
    </row>
    <row r="58" spans="1:11" x14ac:dyDescent="0.45">
      <c r="A58" t="s">
        <v>270</v>
      </c>
      <c r="E58" s="4"/>
      <c r="G58" t="s">
        <v>270</v>
      </c>
      <c r="K58" s="4"/>
    </row>
    <row r="59" spans="1:11" x14ac:dyDescent="0.45">
      <c r="A59" t="s">
        <v>233</v>
      </c>
      <c r="B59">
        <v>0.26</v>
      </c>
      <c r="C59">
        <v>1.4999999999999999E-2</v>
      </c>
      <c r="D59">
        <v>17.890999999999998</v>
      </c>
      <c r="E59" s="4">
        <v>0</v>
      </c>
      <c r="G59" t="s">
        <v>233</v>
      </c>
      <c r="H59">
        <v>1</v>
      </c>
      <c r="I59">
        <v>0</v>
      </c>
      <c r="J59">
        <v>999</v>
      </c>
      <c r="K59" s="4">
        <v>999</v>
      </c>
    </row>
    <row r="60" spans="1:11" x14ac:dyDescent="0.45">
      <c r="A60" t="s">
        <v>234</v>
      </c>
      <c r="B60">
        <v>3.8450000000000002</v>
      </c>
      <c r="C60">
        <v>0.21299999999999999</v>
      </c>
      <c r="D60">
        <v>18.091999999999999</v>
      </c>
      <c r="E60" s="4">
        <v>0</v>
      </c>
      <c r="G60" t="s">
        <v>234</v>
      </c>
      <c r="H60">
        <v>1</v>
      </c>
      <c r="I60">
        <v>0</v>
      </c>
      <c r="J60">
        <v>999</v>
      </c>
      <c r="K60" s="4">
        <v>999</v>
      </c>
    </row>
    <row r="61" spans="1:11" x14ac:dyDescent="0.45">
      <c r="A61" t="s">
        <v>235</v>
      </c>
      <c r="B61">
        <v>11.85</v>
      </c>
      <c r="C61">
        <v>0.34200000000000003</v>
      </c>
      <c r="D61">
        <v>34.646000000000001</v>
      </c>
      <c r="E61" s="4">
        <v>0</v>
      </c>
      <c r="G61" t="s">
        <v>235</v>
      </c>
      <c r="H61">
        <v>1</v>
      </c>
      <c r="I61">
        <v>0</v>
      </c>
      <c r="J61">
        <v>999</v>
      </c>
      <c r="K61" s="4">
        <v>999</v>
      </c>
    </row>
    <row r="62" spans="1:11" x14ac:dyDescent="0.45">
      <c r="E62" s="4"/>
      <c r="K62" s="4"/>
    </row>
    <row r="63" spans="1:11" x14ac:dyDescent="0.45">
      <c r="A63" t="s">
        <v>63</v>
      </c>
      <c r="B63" s="29">
        <f>N15</f>
        <v>0.42499999999999999</v>
      </c>
      <c r="E63" s="4"/>
      <c r="G63" t="s">
        <v>63</v>
      </c>
      <c r="K63" s="4"/>
    </row>
    <row r="64" spans="1:11" x14ac:dyDescent="0.45">
      <c r="E64" s="4"/>
      <c r="K64" s="4"/>
    </row>
    <row r="65" spans="1:11" x14ac:dyDescent="0.45">
      <c r="A65" t="s">
        <v>281</v>
      </c>
      <c r="E65" s="4"/>
      <c r="G65" t="s">
        <v>281</v>
      </c>
      <c r="K65" s="4"/>
    </row>
    <row r="66" spans="1:11" x14ac:dyDescent="0.45">
      <c r="A66" t="s">
        <v>234</v>
      </c>
      <c r="B66">
        <v>0.19800000000000001</v>
      </c>
      <c r="C66">
        <v>3.7999999999999999E-2</v>
      </c>
      <c r="D66">
        <v>5.2720000000000002</v>
      </c>
      <c r="E66" s="4">
        <v>0</v>
      </c>
      <c r="G66" t="s">
        <v>234</v>
      </c>
      <c r="H66">
        <v>0.19800000000000001</v>
      </c>
      <c r="I66">
        <v>3.5999999999999997E-2</v>
      </c>
      <c r="J66">
        <v>5.4390000000000001</v>
      </c>
      <c r="K66" s="4">
        <v>0</v>
      </c>
    </row>
    <row r="67" spans="1:11" x14ac:dyDescent="0.45">
      <c r="A67" t="s">
        <v>235</v>
      </c>
      <c r="B67">
        <v>0.217</v>
      </c>
      <c r="C67">
        <v>5.7000000000000002E-2</v>
      </c>
      <c r="D67">
        <v>3.7930000000000001</v>
      </c>
      <c r="E67" s="4">
        <v>0</v>
      </c>
      <c r="G67" t="s">
        <v>235</v>
      </c>
      <c r="H67">
        <v>0.124</v>
      </c>
      <c r="I67">
        <v>3.1E-2</v>
      </c>
      <c r="J67">
        <v>3.9489999999999998</v>
      </c>
      <c r="K67" s="4">
        <v>0</v>
      </c>
    </row>
    <row r="68" spans="1:11" x14ac:dyDescent="0.45">
      <c r="E68" s="4"/>
      <c r="K68" s="4"/>
    </row>
    <row r="69" spans="1:11" x14ac:dyDescent="0.45">
      <c r="A69" t="s">
        <v>282</v>
      </c>
      <c r="E69" s="4"/>
      <c r="G69" t="s">
        <v>282</v>
      </c>
      <c r="K69" s="4"/>
    </row>
    <row r="70" spans="1:11" x14ac:dyDescent="0.45">
      <c r="A70" t="s">
        <v>235</v>
      </c>
      <c r="B70">
        <v>0.98899999999999999</v>
      </c>
      <c r="C70">
        <v>0.216</v>
      </c>
      <c r="D70">
        <v>4.5759999999999996</v>
      </c>
      <c r="E70" s="4">
        <v>0</v>
      </c>
      <c r="G70" t="s">
        <v>235</v>
      </c>
      <c r="H70">
        <v>0.14699999999999999</v>
      </c>
      <c r="I70">
        <v>3.1E-2</v>
      </c>
      <c r="J70">
        <v>4.7779999999999996</v>
      </c>
      <c r="K70" s="4">
        <v>0</v>
      </c>
    </row>
    <row r="71" spans="1:11" x14ac:dyDescent="0.45">
      <c r="E71" s="4"/>
      <c r="K71" s="4"/>
    </row>
    <row r="72" spans="1:11" x14ac:dyDescent="0.45">
      <c r="A72" t="s">
        <v>64</v>
      </c>
      <c r="E72" s="4"/>
      <c r="G72" t="s">
        <v>64</v>
      </c>
      <c r="K72" s="4"/>
    </row>
    <row r="73" spans="1:11" x14ac:dyDescent="0.45">
      <c r="A73" t="s">
        <v>233</v>
      </c>
      <c r="B73">
        <v>0.25</v>
      </c>
      <c r="C73">
        <v>0.02</v>
      </c>
      <c r="D73">
        <v>12.494</v>
      </c>
      <c r="E73" s="4">
        <v>0</v>
      </c>
      <c r="G73" t="s">
        <v>233</v>
      </c>
      <c r="H73">
        <v>0.49099999999999999</v>
      </c>
      <c r="I73">
        <v>3.5000000000000003E-2</v>
      </c>
      <c r="J73">
        <v>14.095000000000001</v>
      </c>
      <c r="K73" s="4">
        <v>0</v>
      </c>
    </row>
    <row r="74" spans="1:11" x14ac:dyDescent="0.45">
      <c r="A74" t="s">
        <v>234</v>
      </c>
      <c r="B74">
        <v>1.1990000000000001</v>
      </c>
      <c r="C74">
        <v>8.3000000000000004E-2</v>
      </c>
      <c r="D74">
        <v>14.372</v>
      </c>
      <c r="E74" s="4">
        <v>0</v>
      </c>
      <c r="G74" t="s">
        <v>234</v>
      </c>
      <c r="H74">
        <v>0.61099999999999999</v>
      </c>
      <c r="I74">
        <v>3.5999999999999997E-2</v>
      </c>
      <c r="J74">
        <v>16.867000000000001</v>
      </c>
      <c r="K74" s="4">
        <v>0</v>
      </c>
    </row>
    <row r="75" spans="1:11" x14ac:dyDescent="0.45">
      <c r="A75" t="s">
        <v>235</v>
      </c>
      <c r="B75">
        <v>4.1680000000000001</v>
      </c>
      <c r="C75">
        <v>0.16900000000000001</v>
      </c>
      <c r="D75">
        <v>24.631</v>
      </c>
      <c r="E75" s="4">
        <v>0</v>
      </c>
      <c r="G75" t="s">
        <v>235</v>
      </c>
      <c r="H75">
        <v>1.2110000000000001</v>
      </c>
      <c r="I75">
        <v>4.8000000000000001E-2</v>
      </c>
      <c r="J75">
        <v>25.065000000000001</v>
      </c>
      <c r="K75" s="4">
        <v>0</v>
      </c>
    </row>
    <row r="76" spans="1:11" x14ac:dyDescent="0.45">
      <c r="E76" s="4"/>
      <c r="K76" s="4"/>
    </row>
    <row r="77" spans="1:11" x14ac:dyDescent="0.45">
      <c r="A77" t="s">
        <v>270</v>
      </c>
      <c r="E77" s="4"/>
      <c r="G77" t="s">
        <v>270</v>
      </c>
      <c r="K77" s="4"/>
    </row>
    <row r="78" spans="1:11" x14ac:dyDescent="0.45">
      <c r="A78" t="s">
        <v>233</v>
      </c>
      <c r="B78">
        <v>0.26</v>
      </c>
      <c r="C78">
        <v>1.4999999999999999E-2</v>
      </c>
      <c r="D78">
        <v>17.890999999999998</v>
      </c>
      <c r="E78" s="4">
        <v>0</v>
      </c>
      <c r="G78" t="s">
        <v>233</v>
      </c>
      <c r="H78">
        <v>1</v>
      </c>
      <c r="I78">
        <v>0</v>
      </c>
      <c r="J78">
        <v>999</v>
      </c>
      <c r="K78" s="4">
        <v>999</v>
      </c>
    </row>
    <row r="79" spans="1:11" x14ac:dyDescent="0.45">
      <c r="A79" t="s">
        <v>234</v>
      </c>
      <c r="B79">
        <v>3.8450000000000002</v>
      </c>
      <c r="C79">
        <v>0.21299999999999999</v>
      </c>
      <c r="D79">
        <v>18.091999999999999</v>
      </c>
      <c r="E79" s="4">
        <v>0</v>
      </c>
      <c r="G79" t="s">
        <v>234</v>
      </c>
      <c r="H79">
        <v>1</v>
      </c>
      <c r="I79">
        <v>0</v>
      </c>
      <c r="J79">
        <v>999</v>
      </c>
      <c r="K79" s="4">
        <v>999</v>
      </c>
    </row>
    <row r="80" spans="1:11" x14ac:dyDescent="0.45">
      <c r="A80" t="s">
        <v>235</v>
      </c>
      <c r="B80">
        <v>11.85</v>
      </c>
      <c r="C80">
        <v>0.34200000000000003</v>
      </c>
      <c r="D80">
        <v>34.646000000000001</v>
      </c>
      <c r="E80" s="4">
        <v>0</v>
      </c>
      <c r="G80" t="s">
        <v>235</v>
      </c>
      <c r="H80">
        <v>1</v>
      </c>
      <c r="I80">
        <v>0</v>
      </c>
      <c r="J80">
        <v>999</v>
      </c>
      <c r="K80" s="4">
        <v>999</v>
      </c>
    </row>
    <row r="81" spans="1:11" x14ac:dyDescent="0.45">
      <c r="E81" s="4"/>
      <c r="K81" s="4"/>
    </row>
    <row r="82" spans="1:11" x14ac:dyDescent="0.45">
      <c r="A82" t="s">
        <v>283</v>
      </c>
      <c r="B82" s="29">
        <f>N18</f>
        <v>0.1237</v>
      </c>
      <c r="E82" s="4"/>
      <c r="G82" t="s">
        <v>283</v>
      </c>
      <c r="K82" s="4"/>
    </row>
    <row r="83" spans="1:11" x14ac:dyDescent="0.45">
      <c r="E83" s="4"/>
      <c r="K83" s="4"/>
    </row>
    <row r="84" spans="1:11" x14ac:dyDescent="0.45">
      <c r="A84" t="s">
        <v>281</v>
      </c>
      <c r="E84" s="4"/>
      <c r="G84" t="s">
        <v>281</v>
      </c>
      <c r="K84" s="4"/>
    </row>
    <row r="85" spans="1:11" x14ac:dyDescent="0.45">
      <c r="A85" t="s">
        <v>234</v>
      </c>
      <c r="B85">
        <v>0.19800000000000001</v>
      </c>
      <c r="C85">
        <v>3.7999999999999999E-2</v>
      </c>
      <c r="D85">
        <v>5.2720000000000002</v>
      </c>
      <c r="E85" s="4">
        <v>0</v>
      </c>
      <c r="G85" t="s">
        <v>234</v>
      </c>
      <c r="H85">
        <v>0.19800000000000001</v>
      </c>
      <c r="I85">
        <v>3.5999999999999997E-2</v>
      </c>
      <c r="J85">
        <v>5.4390000000000001</v>
      </c>
      <c r="K85" s="4">
        <v>0</v>
      </c>
    </row>
    <row r="86" spans="1:11" x14ac:dyDescent="0.45">
      <c r="A86" t="s">
        <v>235</v>
      </c>
      <c r="B86">
        <v>0.217</v>
      </c>
      <c r="C86">
        <v>5.7000000000000002E-2</v>
      </c>
      <c r="D86">
        <v>3.7930000000000001</v>
      </c>
      <c r="E86" s="4">
        <v>0</v>
      </c>
      <c r="G86" t="s">
        <v>235</v>
      </c>
      <c r="H86">
        <v>0.124</v>
      </c>
      <c r="I86">
        <v>3.1E-2</v>
      </c>
      <c r="J86">
        <v>3.9489999999999998</v>
      </c>
      <c r="K86" s="4">
        <v>0</v>
      </c>
    </row>
    <row r="87" spans="1:11" x14ac:dyDescent="0.45">
      <c r="E87" s="4"/>
      <c r="K87" s="4"/>
    </row>
    <row r="88" spans="1:11" x14ac:dyDescent="0.45">
      <c r="A88" t="s">
        <v>282</v>
      </c>
      <c r="E88" s="4"/>
      <c r="G88" t="s">
        <v>282</v>
      </c>
      <c r="K88" s="4"/>
    </row>
    <row r="89" spans="1:11" x14ac:dyDescent="0.45">
      <c r="A89" t="s">
        <v>235</v>
      </c>
      <c r="B89">
        <v>0.98899999999999999</v>
      </c>
      <c r="C89">
        <v>0.216</v>
      </c>
      <c r="D89">
        <v>4.5759999999999996</v>
      </c>
      <c r="E89" s="4">
        <v>0</v>
      </c>
      <c r="G89" t="s">
        <v>235</v>
      </c>
      <c r="H89">
        <v>0.14699999999999999</v>
      </c>
      <c r="I89">
        <v>3.1E-2</v>
      </c>
      <c r="J89">
        <v>4.7779999999999996</v>
      </c>
      <c r="K89" s="4">
        <v>0</v>
      </c>
    </row>
    <row r="90" spans="1:11" x14ac:dyDescent="0.45">
      <c r="E90" s="4"/>
      <c r="K90" s="4"/>
    </row>
    <row r="91" spans="1:11" x14ac:dyDescent="0.45">
      <c r="A91" t="s">
        <v>64</v>
      </c>
      <c r="E91" s="4"/>
      <c r="G91" t="s">
        <v>64</v>
      </c>
      <c r="K91" s="4"/>
    </row>
    <row r="92" spans="1:11" x14ac:dyDescent="0.45">
      <c r="A92" t="s">
        <v>233</v>
      </c>
      <c r="B92">
        <v>4.3120000000000003</v>
      </c>
      <c r="C92">
        <v>5.3999999999999999E-2</v>
      </c>
      <c r="D92">
        <v>79.322000000000003</v>
      </c>
      <c r="E92" s="4">
        <v>0</v>
      </c>
      <c r="G92" t="s">
        <v>233</v>
      </c>
      <c r="H92">
        <v>8.4529999999999994</v>
      </c>
      <c r="I92">
        <v>0.246</v>
      </c>
      <c r="J92">
        <v>34.408000000000001</v>
      </c>
      <c r="K92" s="4">
        <v>0</v>
      </c>
    </row>
    <row r="93" spans="1:11" x14ac:dyDescent="0.45">
      <c r="A93" t="s">
        <v>234</v>
      </c>
      <c r="B93">
        <v>4.9989999999999997</v>
      </c>
      <c r="C93">
        <v>0.19600000000000001</v>
      </c>
      <c r="D93">
        <v>25.460999999999999</v>
      </c>
      <c r="E93" s="4">
        <v>0</v>
      </c>
      <c r="G93" t="s">
        <v>234</v>
      </c>
      <c r="H93">
        <v>2.5499999999999998</v>
      </c>
      <c r="I93">
        <v>0.124</v>
      </c>
      <c r="J93">
        <v>20.559000000000001</v>
      </c>
      <c r="K93" s="4">
        <v>0</v>
      </c>
    </row>
    <row r="94" spans="1:11" x14ac:dyDescent="0.45">
      <c r="A94" t="s">
        <v>235</v>
      </c>
      <c r="B94">
        <v>6.3959999999999999</v>
      </c>
      <c r="C94">
        <v>0.255</v>
      </c>
      <c r="D94">
        <v>25.056000000000001</v>
      </c>
      <c r="E94" s="4">
        <v>0</v>
      </c>
      <c r="G94" t="s">
        <v>235</v>
      </c>
      <c r="H94">
        <v>1.8580000000000001</v>
      </c>
      <c r="I94">
        <v>7.9000000000000001E-2</v>
      </c>
      <c r="J94">
        <v>23.47</v>
      </c>
      <c r="K94" s="4">
        <v>0</v>
      </c>
    </row>
    <row r="95" spans="1:11" x14ac:dyDescent="0.45">
      <c r="E95" s="4"/>
    </row>
    <row r="96" spans="1:11" x14ac:dyDescent="0.45">
      <c r="A96" t="s">
        <v>270</v>
      </c>
      <c r="E96" s="4"/>
      <c r="G96" t="s">
        <v>270</v>
      </c>
    </row>
    <row r="97" spans="1:11" x14ac:dyDescent="0.45">
      <c r="A97" t="s">
        <v>233</v>
      </c>
      <c r="B97">
        <v>0.26</v>
      </c>
      <c r="C97">
        <v>1.4999999999999999E-2</v>
      </c>
      <c r="D97">
        <v>17.890999999999998</v>
      </c>
      <c r="E97" s="4">
        <v>0</v>
      </c>
      <c r="G97" t="s">
        <v>233</v>
      </c>
      <c r="H97">
        <v>1</v>
      </c>
      <c r="I97">
        <v>0</v>
      </c>
      <c r="J97">
        <v>999</v>
      </c>
      <c r="K97">
        <v>999</v>
      </c>
    </row>
    <row r="98" spans="1:11" x14ac:dyDescent="0.45">
      <c r="A98" t="s">
        <v>234</v>
      </c>
      <c r="B98">
        <v>3.8450000000000002</v>
      </c>
      <c r="C98">
        <v>0.21299999999999999</v>
      </c>
      <c r="D98">
        <v>18.091999999999999</v>
      </c>
      <c r="E98" s="4">
        <v>0</v>
      </c>
      <c r="G98" t="s">
        <v>234</v>
      </c>
      <c r="H98">
        <v>1</v>
      </c>
      <c r="I98">
        <v>0</v>
      </c>
      <c r="J98">
        <v>999</v>
      </c>
      <c r="K98">
        <v>999</v>
      </c>
    </row>
    <row r="99" spans="1:11" x14ac:dyDescent="0.45">
      <c r="A99" t="s">
        <v>235</v>
      </c>
      <c r="B99">
        <v>11.85</v>
      </c>
      <c r="C99">
        <v>0.34200000000000003</v>
      </c>
      <c r="D99">
        <v>34.646000000000001</v>
      </c>
      <c r="E99" s="4">
        <v>0</v>
      </c>
      <c r="G99" t="s">
        <v>235</v>
      </c>
      <c r="H99">
        <v>1</v>
      </c>
      <c r="I99">
        <v>0</v>
      </c>
      <c r="J99">
        <v>999</v>
      </c>
      <c r="K99">
        <v>999</v>
      </c>
    </row>
    <row r="100" spans="1:11" x14ac:dyDescent="0.45">
      <c r="E100" s="4"/>
    </row>
    <row r="101" spans="1:11" x14ac:dyDescent="0.45">
      <c r="A101" t="s">
        <v>271</v>
      </c>
      <c r="B101" t="s">
        <v>272</v>
      </c>
      <c r="E101" s="4"/>
    </row>
    <row r="102" spans="1:11" x14ac:dyDescent="0.45">
      <c r="E102" s="4"/>
    </row>
    <row r="103" spans="1:11" x14ac:dyDescent="0.45">
      <c r="A103" t="s">
        <v>64</v>
      </c>
      <c r="E103" s="4"/>
    </row>
    <row r="104" spans="1:11" x14ac:dyDescent="0.45">
      <c r="A104" t="s">
        <v>273</v>
      </c>
      <c r="B104">
        <v>-0.85699999999999998</v>
      </c>
      <c r="C104">
        <v>0.155</v>
      </c>
      <c r="D104">
        <v>-5.5170000000000003</v>
      </c>
      <c r="E104" s="4">
        <v>0</v>
      </c>
    </row>
    <row r="105" spans="1:11" x14ac:dyDescent="0.45">
      <c r="A105" t="s">
        <v>274</v>
      </c>
      <c r="B105">
        <v>-0.73899999999999999</v>
      </c>
      <c r="C105">
        <v>0.17699999999999999</v>
      </c>
      <c r="D105">
        <v>-4.18</v>
      </c>
      <c r="E105" s="4">
        <v>0</v>
      </c>
    </row>
    <row r="106" spans="1:11" x14ac:dyDescent="0.45">
      <c r="A106" t="s">
        <v>279</v>
      </c>
      <c r="B106">
        <v>1.0109999999999999</v>
      </c>
      <c r="C106">
        <v>0.10199999999999999</v>
      </c>
      <c r="D106">
        <v>9.9209999999999994</v>
      </c>
      <c r="E106" s="4">
        <v>0</v>
      </c>
    </row>
    <row r="107" spans="1:11" x14ac:dyDescent="0.45">
      <c r="A107" t="s">
        <v>280</v>
      </c>
      <c r="B107">
        <v>1.2350000000000001</v>
      </c>
      <c r="C107">
        <v>9.8000000000000004E-2</v>
      </c>
      <c r="D107">
        <v>12.590999999999999</v>
      </c>
      <c r="E107" s="4">
        <v>0</v>
      </c>
    </row>
    <row r="108" spans="1:11" x14ac:dyDescent="0.45">
      <c r="E108" s="4"/>
    </row>
    <row r="109" spans="1:11" x14ac:dyDescent="0.45">
      <c r="E109" s="4"/>
    </row>
    <row r="110" spans="1:11" x14ac:dyDescent="0.45">
      <c r="E110" s="4"/>
    </row>
    <row r="112" spans="1:11" x14ac:dyDescent="0.45">
      <c r="A112" s="9"/>
      <c r="B112" s="9" t="s">
        <v>287</v>
      </c>
      <c r="C112" s="9" t="s">
        <v>286</v>
      </c>
      <c r="D112" s="9" t="s">
        <v>285</v>
      </c>
      <c r="E112" s="9"/>
    </row>
    <row r="115" spans="2:5" x14ac:dyDescent="0.45">
      <c r="B115" t="s">
        <v>64</v>
      </c>
    </row>
    <row r="116" spans="2:5" x14ac:dyDescent="0.45">
      <c r="B116" t="s">
        <v>233</v>
      </c>
      <c r="C116" t="s">
        <v>234</v>
      </c>
      <c r="D116" t="s">
        <v>235</v>
      </c>
    </row>
    <row r="117" spans="2:5" x14ac:dyDescent="0.45">
      <c r="B117" t="s">
        <v>275</v>
      </c>
      <c r="C117" t="s">
        <v>275</v>
      </c>
      <c r="D117" t="s">
        <v>275</v>
      </c>
    </row>
    <row r="118" spans="2:5" x14ac:dyDescent="0.45">
      <c r="B118">
        <v>1.83</v>
      </c>
      <c r="C118">
        <v>3.1789999999999998</v>
      </c>
      <c r="D118">
        <v>4.8710000000000004</v>
      </c>
    </row>
    <row r="121" spans="2:5" x14ac:dyDescent="0.45">
      <c r="B121" t="s">
        <v>276</v>
      </c>
    </row>
    <row r="122" spans="2:5" x14ac:dyDescent="0.45">
      <c r="B122" t="s">
        <v>233</v>
      </c>
      <c r="C122" t="s">
        <v>234</v>
      </c>
      <c r="D122" t="s">
        <v>235</v>
      </c>
    </row>
    <row r="123" spans="2:5" x14ac:dyDescent="0.45">
      <c r="B123" t="s">
        <v>275</v>
      </c>
      <c r="C123" t="s">
        <v>275</v>
      </c>
      <c r="D123" t="s">
        <v>275</v>
      </c>
    </row>
    <row r="124" spans="2:5" x14ac:dyDescent="0.45">
      <c r="B124" t="s">
        <v>233</v>
      </c>
      <c r="C124">
        <v>3.7130000000000001</v>
      </c>
    </row>
    <row r="125" spans="2:5" x14ac:dyDescent="0.45">
      <c r="B125" t="s">
        <v>234</v>
      </c>
      <c r="C125">
        <v>2.5470000000000002</v>
      </c>
      <c r="D125">
        <v>7.3449999999999998</v>
      </c>
    </row>
    <row r="126" spans="2:5" x14ac:dyDescent="0.45">
      <c r="B126" t="s">
        <v>235</v>
      </c>
      <c r="C126">
        <v>1.573</v>
      </c>
      <c r="D126">
        <v>2.0910000000000002</v>
      </c>
      <c r="E126">
        <v>12.455</v>
      </c>
    </row>
    <row r="129" spans="2:5" x14ac:dyDescent="0.45">
      <c r="B129" t="s">
        <v>258</v>
      </c>
    </row>
    <row r="130" spans="2:5" x14ac:dyDescent="0.45">
      <c r="B130" t="s">
        <v>233</v>
      </c>
      <c r="C130" t="s">
        <v>234</v>
      </c>
      <c r="D130" t="s">
        <v>235</v>
      </c>
    </row>
    <row r="131" spans="2:5" x14ac:dyDescent="0.45">
      <c r="B131" t="s">
        <v>275</v>
      </c>
      <c r="C131" t="s">
        <v>275</v>
      </c>
      <c r="D131" t="s">
        <v>275</v>
      </c>
    </row>
    <row r="132" spans="2:5" x14ac:dyDescent="0.45">
      <c r="B132" t="s">
        <v>233</v>
      </c>
      <c r="C132">
        <v>1</v>
      </c>
    </row>
    <row r="133" spans="2:5" x14ac:dyDescent="0.45">
      <c r="B133" t="s">
        <v>234</v>
      </c>
      <c r="C133">
        <v>0.48799999999999999</v>
      </c>
      <c r="D133">
        <v>1</v>
      </c>
    </row>
    <row r="134" spans="2:5" x14ac:dyDescent="0.45">
      <c r="B134" t="s">
        <v>235</v>
      </c>
      <c r="C134">
        <v>0.23100000000000001</v>
      </c>
      <c r="D134">
        <v>0.219</v>
      </c>
      <c r="E134">
        <v>1</v>
      </c>
    </row>
  </sheetData>
  <mergeCells count="14">
    <mergeCell ref="W22:W24"/>
    <mergeCell ref="W25:W27"/>
    <mergeCell ref="W28:W30"/>
    <mergeCell ref="W31:W33"/>
    <mergeCell ref="N41:X41"/>
    <mergeCell ref="W13:W15"/>
    <mergeCell ref="W16:W18"/>
    <mergeCell ref="W19:W21"/>
    <mergeCell ref="T2:T3"/>
    <mergeCell ref="R3:S3"/>
    <mergeCell ref="W4:W6"/>
    <mergeCell ref="W7:W9"/>
    <mergeCell ref="W10:W12"/>
    <mergeCell ref="N19:T2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4BBF7-8968-4BC8-93B4-46951CB43C43}">
  <dimension ref="B1:AC73"/>
  <sheetViews>
    <sheetView showGridLines="0" tabSelected="1" topLeftCell="V2" zoomScale="96" zoomScaleNormal="96" workbookViewId="0">
      <selection activeCell="M2" sqref="M2"/>
    </sheetView>
  </sheetViews>
  <sheetFormatPr defaultRowHeight="14.25" x14ac:dyDescent="0.45"/>
  <cols>
    <col min="1" max="1" width="23.3984375" customWidth="1"/>
    <col min="5" max="5" width="12" bestFit="1" customWidth="1"/>
    <col min="7" max="7" width="12.265625" bestFit="1" customWidth="1"/>
    <col min="8" max="8" width="12" bestFit="1" customWidth="1"/>
    <col min="9" max="9" width="3.86328125" customWidth="1"/>
    <col min="10" max="10" width="12" customWidth="1"/>
    <col min="11" max="11" width="17.73046875" bestFit="1" customWidth="1"/>
    <col min="12" max="12" width="11" customWidth="1"/>
    <col min="13" max="13" width="5.86328125" customWidth="1"/>
    <col min="14" max="14" width="9.265625" bestFit="1" customWidth="1"/>
    <col min="15" max="18" width="13.265625" bestFit="1" customWidth="1"/>
    <col min="19" max="19" width="11.59765625" bestFit="1" customWidth="1"/>
    <col min="20" max="20" width="11.3984375" customWidth="1"/>
    <col min="21" max="21" width="17" bestFit="1" customWidth="1"/>
    <col min="22" max="22" width="14.86328125" customWidth="1"/>
    <col min="23" max="23" width="10.86328125" bestFit="1" customWidth="1"/>
    <col min="24" max="24" width="10.86328125" customWidth="1"/>
    <col min="25" max="25" width="12.73046875" customWidth="1"/>
    <col min="26" max="26" width="9.265625" customWidth="1"/>
  </cols>
  <sheetData>
    <row r="1" spans="2:27" ht="14.65" thickBot="1" x14ac:dyDescent="0.5"/>
    <row r="2" spans="2:27" ht="30.75" x14ac:dyDescent="0.45">
      <c r="B2" t="s">
        <v>33</v>
      </c>
      <c r="E2" t="s">
        <v>67</v>
      </c>
      <c r="F2" t="s">
        <v>2</v>
      </c>
      <c r="J2" s="186" t="s">
        <v>319</v>
      </c>
      <c r="K2" s="42"/>
      <c r="L2" s="57"/>
      <c r="M2" s="57"/>
      <c r="N2" s="57"/>
      <c r="O2" s="57"/>
      <c r="P2" s="57"/>
      <c r="Q2" s="57"/>
      <c r="R2" s="57"/>
      <c r="S2" s="57"/>
      <c r="T2" s="59" t="s">
        <v>318</v>
      </c>
      <c r="U2" s="57"/>
      <c r="V2" s="57"/>
      <c r="W2" s="57"/>
      <c r="X2" s="57"/>
      <c r="Y2" s="184" t="s">
        <v>317</v>
      </c>
      <c r="Z2" s="133" t="s">
        <v>236</v>
      </c>
    </row>
    <row r="3" spans="2:27" ht="15.4" x14ac:dyDescent="0.45">
      <c r="E3" s="9">
        <v>1162</v>
      </c>
      <c r="G3" t="s">
        <v>23</v>
      </c>
      <c r="H3" t="s">
        <v>30</v>
      </c>
      <c r="J3" s="187"/>
      <c r="K3" s="72" t="s">
        <v>31</v>
      </c>
      <c r="L3" s="90" t="s">
        <v>6</v>
      </c>
      <c r="M3" s="90" t="s">
        <v>21</v>
      </c>
      <c r="N3" s="90" t="s">
        <v>65</v>
      </c>
      <c r="O3" s="90" t="s">
        <v>9</v>
      </c>
      <c r="P3" s="90" t="s">
        <v>68</v>
      </c>
      <c r="Q3" s="90" t="s">
        <v>10</v>
      </c>
      <c r="R3" s="90" t="s">
        <v>11</v>
      </c>
      <c r="S3" s="90" t="s">
        <v>69</v>
      </c>
      <c r="T3" s="90" t="s">
        <v>24</v>
      </c>
      <c r="U3" s="90" t="s">
        <v>25</v>
      </c>
      <c r="V3" s="90" t="s">
        <v>28</v>
      </c>
      <c r="W3" s="90" t="s">
        <v>29</v>
      </c>
      <c r="X3" s="90" t="s">
        <v>66</v>
      </c>
      <c r="Y3" s="185"/>
      <c r="Z3" s="58" t="s">
        <v>29</v>
      </c>
    </row>
    <row r="4" spans="2:27" ht="14.45" customHeight="1" x14ac:dyDescent="0.45">
      <c r="B4">
        <v>15</v>
      </c>
      <c r="G4">
        <f>-0.5*O4</f>
        <v>-8353.6066938122367</v>
      </c>
      <c r="H4">
        <f t="shared" ref="H4:H7" si="0">EXP(G4-MAX($G$4:$G$8))</f>
        <v>1.0476646937657765E-216</v>
      </c>
      <c r="J4" s="180" t="s">
        <v>154</v>
      </c>
      <c r="K4" s="61" t="s">
        <v>12</v>
      </c>
      <c r="L4" s="62">
        <v>-8332.4330000000009</v>
      </c>
      <c r="M4" s="61">
        <v>6</v>
      </c>
      <c r="N4" s="60">
        <f>-2*L4+2*M4</f>
        <v>16676.866000000002</v>
      </c>
      <c r="O4" s="60">
        <f>-2*L4+M4*LN($E$3)</f>
        <v>16707.213387624473</v>
      </c>
      <c r="P4" s="60">
        <f>(-2*L4)+(M4*LN(($E$3+2)/24))</f>
        <v>16688.155382787663</v>
      </c>
      <c r="Q4" s="60">
        <f>-2*L4+M4*(LN($E$3)+1)</f>
        <v>16713.213387624473</v>
      </c>
      <c r="R4" s="60">
        <f>-2*L4+2*M4*(LN($E$3)+1.5)</f>
        <v>16767.560775248945</v>
      </c>
      <c r="S4" s="60" t="s">
        <v>27</v>
      </c>
      <c r="T4" s="60">
        <v>457.88499999999999</v>
      </c>
      <c r="U4" s="61" t="s">
        <v>22</v>
      </c>
      <c r="V4" s="60">
        <f>EXP(G4-G5)</f>
        <v>5.0369191542774152E-94</v>
      </c>
      <c r="W4" s="62">
        <f>H4/$H$12</f>
        <v>1.0476646937657765E-216</v>
      </c>
      <c r="X4" s="63">
        <f>EXP(G4-$G$4)</f>
        <v>1</v>
      </c>
      <c r="Y4" s="62">
        <f>EXP(G4-$G$8)</f>
        <v>1.0476646937657765E-216</v>
      </c>
      <c r="Z4" s="64"/>
      <c r="AA4" s="15"/>
    </row>
    <row r="5" spans="2:27" ht="15.4" x14ac:dyDescent="0.45">
      <c r="G5">
        <f>-0.5*O5</f>
        <v>-8138.7804896870593</v>
      </c>
      <c r="H5">
        <f t="shared" si="0"/>
        <v>2.0799712317718785E-123</v>
      </c>
      <c r="J5" s="180"/>
      <c r="K5" s="61" t="s">
        <v>13</v>
      </c>
      <c r="L5" s="62">
        <v>-8103.491</v>
      </c>
      <c r="M5" s="61">
        <v>10</v>
      </c>
      <c r="N5" s="60">
        <f>-2*L5+2*M5</f>
        <v>16226.982</v>
      </c>
      <c r="O5" s="60">
        <f>-2*L5+M5*LN($E$3)</f>
        <v>16277.560979374119</v>
      </c>
      <c r="P5" s="60">
        <f>(-2*L5)+(M5*LN(($E$3+2)/24))</f>
        <v>16245.797637979435</v>
      </c>
      <c r="Q5" s="60">
        <f>-2*L5+M5*(LN($E$3)+1)</f>
        <v>16287.560979374119</v>
      </c>
      <c r="R5" s="60">
        <f>-2*L5+2*M5*(LN($E$3)+1.5)</f>
        <v>16378.139958748237</v>
      </c>
      <c r="S5" s="60" t="s">
        <v>27</v>
      </c>
      <c r="T5" s="60">
        <v>266.76</v>
      </c>
      <c r="U5" s="61">
        <v>6.0000000000000001E-3</v>
      </c>
      <c r="V5" s="60">
        <f>EXP(G5-G6)</f>
        <v>1.4013458949590401E-78</v>
      </c>
      <c r="W5" s="62">
        <f>H5/$H$12</f>
        <v>2.0799712317718785E-123</v>
      </c>
      <c r="X5" s="63">
        <f t="shared" ref="X5:X8" si="1">EXP(G5-$G$4)</f>
        <v>1.9853405809596674E+93</v>
      </c>
      <c r="Y5" s="62">
        <f t="shared" ref="Y5:Y8" si="2">EXP(G5-$G$8)</f>
        <v>2.0799712317718785E-123</v>
      </c>
      <c r="Z5" s="64"/>
      <c r="AA5" s="15"/>
    </row>
    <row r="6" spans="2:27" ht="15.4" x14ac:dyDescent="0.45">
      <c r="G6">
        <f>-0.5*O6</f>
        <v>-7959.5162855618828</v>
      </c>
      <c r="H6">
        <f t="shared" si="0"/>
        <v>1.4842668318036313E-45</v>
      </c>
      <c r="J6" s="180"/>
      <c r="K6" s="61" t="s">
        <v>14</v>
      </c>
      <c r="L6" s="62">
        <v>-7910.1109999999999</v>
      </c>
      <c r="M6" s="61">
        <v>14</v>
      </c>
      <c r="N6" s="60">
        <f>-2*L6+2*M6</f>
        <v>15848.222</v>
      </c>
      <c r="O6" s="60">
        <f>-2*L6+M6*LN($E$3)</f>
        <v>15919.032571123766</v>
      </c>
      <c r="P6" s="60">
        <f>(-2*L6)+(M6*LN(($E$3+2)/24))</f>
        <v>15874.563893171207</v>
      </c>
      <c r="Q6" s="60">
        <f>-2*L6+M6*(LN($E$3)+1)</f>
        <v>15933.032571123766</v>
      </c>
      <c r="R6" s="60">
        <f>-2*L6+2*M6*(LN($E$3)+1.5)</f>
        <v>16059.843142247531</v>
      </c>
      <c r="S6" s="60">
        <f>(L6-L5)/($L$5-$L$4)</f>
        <v>0.84466808187226172</v>
      </c>
      <c r="T6" s="60">
        <v>255.595</v>
      </c>
      <c r="U6" s="61" t="s">
        <v>22</v>
      </c>
      <c r="V6" s="60">
        <f>EXP(G6-G7)</f>
        <v>4.8541698899464077E-24</v>
      </c>
      <c r="W6" s="62">
        <f>H6/$H$12</f>
        <v>1.4842668318036313E-45</v>
      </c>
      <c r="X6" s="63">
        <f t="shared" si="1"/>
        <v>1.4167384284646561E+171</v>
      </c>
      <c r="Y6" s="62">
        <f t="shared" si="2"/>
        <v>1.4842668318036313E-45</v>
      </c>
      <c r="Z6" s="64"/>
      <c r="AA6" s="15"/>
    </row>
    <row r="7" spans="2:27" ht="15.4" x14ac:dyDescent="0.45">
      <c r="G7">
        <f>-0.5*O7</f>
        <v>-7905.8340814367066</v>
      </c>
      <c r="H7">
        <f t="shared" si="0"/>
        <v>3.0577150479997275E-22</v>
      </c>
      <c r="J7" s="180"/>
      <c r="K7" s="61" t="s">
        <v>15</v>
      </c>
      <c r="L7" s="62">
        <v>-7842.3130000000001</v>
      </c>
      <c r="M7" s="61">
        <v>18</v>
      </c>
      <c r="N7" s="60">
        <f>-2*L7+2*M7</f>
        <v>15720.626</v>
      </c>
      <c r="O7" s="60">
        <f>-2*L7+M7*LN($E$3)</f>
        <v>15811.668162873413</v>
      </c>
      <c r="P7" s="60">
        <f>(-2*L7)+(M7*LN(($E$3+2)/24))</f>
        <v>15754.494148362983</v>
      </c>
      <c r="Q7" s="60">
        <f>-2*L7+M7*(LN($E$3)+1)</f>
        <v>15829.668162873413</v>
      </c>
      <c r="R7" s="60">
        <f>-2*L7+2*M7*(LN($E$3)+1.5)</f>
        <v>15992.710325746826</v>
      </c>
      <c r="S7" s="60">
        <f>(L7-L6)/($L$5-$L$4)</f>
        <v>0.29613613928418336</v>
      </c>
      <c r="T7" s="60">
        <v>127.312</v>
      </c>
      <c r="U7" s="62" t="s">
        <v>22</v>
      </c>
      <c r="V7" s="60">
        <f>EXP(G7-G8)</f>
        <v>3.0577150479997275E-22</v>
      </c>
      <c r="W7" s="62">
        <f>H7/$H$12</f>
        <v>3.0577150479997275E-22</v>
      </c>
      <c r="X7" s="63">
        <f t="shared" si="1"/>
        <v>2.918600833067047E+194</v>
      </c>
      <c r="Y7" s="62">
        <f t="shared" si="2"/>
        <v>3.0577150479997275E-22</v>
      </c>
      <c r="Z7" s="65"/>
      <c r="AA7" s="15"/>
    </row>
    <row r="8" spans="2:27" ht="15.4" x14ac:dyDescent="0.45">
      <c r="B8">
        <v>-3507.97</v>
      </c>
      <c r="E8">
        <f>EXP(G8-MAX($G$8,$G$27,$G$29))</f>
        <v>2.82670788521691E-9</v>
      </c>
      <c r="G8">
        <f>-0.5*O8</f>
        <v>-7856.2948773115304</v>
      </c>
      <c r="H8">
        <f>EXP(G8-MAX($G$4:$G$8))</f>
        <v>1</v>
      </c>
      <c r="J8" s="180"/>
      <c r="K8" s="67" t="s">
        <v>16</v>
      </c>
      <c r="L8" s="69">
        <v>-7778.6580000000004</v>
      </c>
      <c r="M8" s="68">
        <v>22</v>
      </c>
      <c r="N8" s="86">
        <f>-2*L8+2*M8</f>
        <v>15601.316000000001</v>
      </c>
      <c r="O8" s="86">
        <f>-2*L8+M8*LN($E$3)</f>
        <v>15712.589754623061</v>
      </c>
      <c r="P8" s="86">
        <f>(-2*L8)+(M8*LN(($E$3+2)/24))</f>
        <v>15642.710403554756</v>
      </c>
      <c r="Q8" s="86">
        <f>-2*L8+M8*(LN($E$3)+1)</f>
        <v>15734.589754623061</v>
      </c>
      <c r="R8" s="86">
        <f>-2*L8+2*M8*(LN($E$3)+1.5)</f>
        <v>15933.863509246123</v>
      </c>
      <c r="S8" s="66">
        <f>(L8-L7)/($L$5-$L$4)</f>
        <v>0.2780398528885023</v>
      </c>
      <c r="T8" s="66">
        <v>68.040000000000006</v>
      </c>
      <c r="U8" s="67">
        <v>7.7799999999999994E-2</v>
      </c>
      <c r="V8" s="66">
        <f>EXP(G8-G9)</f>
        <v>0</v>
      </c>
      <c r="W8" s="69">
        <f>H8/$H$12</f>
        <v>1</v>
      </c>
      <c r="X8" s="70">
        <f t="shared" si="1"/>
        <v>9.5450386555029539E+215</v>
      </c>
      <c r="Y8" s="69">
        <f t="shared" si="2"/>
        <v>1</v>
      </c>
      <c r="Z8" s="64">
        <f>E8/E$30</f>
        <v>2.8267078772266323E-9</v>
      </c>
      <c r="AA8" s="15"/>
    </row>
    <row r="9" spans="2:27" ht="15.4" x14ac:dyDescent="0.45">
      <c r="B9">
        <v>1.0125999999999999</v>
      </c>
      <c r="J9" s="180"/>
      <c r="K9" s="61" t="s">
        <v>94</v>
      </c>
      <c r="L9" s="62" t="s">
        <v>223</v>
      </c>
      <c r="M9" s="61"/>
      <c r="N9" s="60"/>
      <c r="O9" s="60"/>
      <c r="P9" s="60"/>
      <c r="Q9" s="60"/>
      <c r="R9" s="60"/>
      <c r="S9" s="60"/>
      <c r="T9" s="60"/>
      <c r="U9" s="61"/>
      <c r="V9" s="61"/>
      <c r="W9" s="62"/>
      <c r="X9" s="62"/>
      <c r="Y9" s="63"/>
      <c r="Z9" s="64"/>
      <c r="AA9" s="15"/>
    </row>
    <row r="10" spans="2:27" ht="15.4" x14ac:dyDescent="0.45">
      <c r="J10" s="180"/>
      <c r="K10" s="61" t="s">
        <v>106</v>
      </c>
      <c r="L10" s="62" t="s">
        <v>190</v>
      </c>
      <c r="M10" s="61"/>
      <c r="N10" s="60"/>
      <c r="O10" s="60"/>
      <c r="P10" s="60"/>
      <c r="Q10" s="60"/>
      <c r="R10" s="60"/>
      <c r="S10" s="60"/>
      <c r="T10" s="60"/>
      <c r="U10" s="61"/>
      <c r="V10" s="61"/>
      <c r="W10" s="62"/>
      <c r="X10" s="62"/>
      <c r="Y10" s="62"/>
      <c r="Z10" s="64"/>
      <c r="AA10" s="15"/>
    </row>
    <row r="11" spans="2:27" ht="15.4" x14ac:dyDescent="0.45">
      <c r="J11" s="183"/>
      <c r="K11" s="72" t="s">
        <v>107</v>
      </c>
      <c r="L11" s="73" t="s">
        <v>189</v>
      </c>
      <c r="M11" s="72"/>
      <c r="N11" s="71"/>
      <c r="O11" s="71"/>
      <c r="P11" s="71"/>
      <c r="Q11" s="71"/>
      <c r="R11" s="71"/>
      <c r="S11" s="71"/>
      <c r="T11" s="71"/>
      <c r="U11" s="72"/>
      <c r="V11" s="72"/>
      <c r="W11" s="73"/>
      <c r="X11" s="73"/>
      <c r="Y11" s="73"/>
      <c r="Z11" s="74"/>
      <c r="AA11" s="15"/>
    </row>
    <row r="12" spans="2:27" ht="15.4" x14ac:dyDescent="0.45">
      <c r="F12" t="s">
        <v>227</v>
      </c>
      <c r="G12">
        <f>-0.5*O8</f>
        <v>-7856.2948773115304</v>
      </c>
      <c r="H12">
        <f>SUM(H4:H9)</f>
        <v>1</v>
      </c>
      <c r="J12" s="180" t="s">
        <v>198</v>
      </c>
      <c r="K12" s="61" t="s">
        <v>12</v>
      </c>
      <c r="L12" s="62">
        <v>-8332.4330000000009</v>
      </c>
      <c r="M12" s="61">
        <v>6</v>
      </c>
      <c r="N12" s="60">
        <f>-2*L12+2*M12</f>
        <v>16676.866000000002</v>
      </c>
      <c r="O12" s="60">
        <f>-2*L12+M12*LN($E$3)</f>
        <v>16707.213387624473</v>
      </c>
      <c r="P12" s="60">
        <f>(-2*L12)+(M12*LN(($E$3+2)/24))</f>
        <v>16688.155382787663</v>
      </c>
      <c r="Q12" s="60">
        <f>-2*L12+M12*(LN($E$3)+1)</f>
        <v>16713.213387624473</v>
      </c>
      <c r="R12" s="60">
        <f>-2*L12+2*M12*(LN($E$3)+1.5)</f>
        <v>16767.560775248945</v>
      </c>
      <c r="S12" s="60" t="s">
        <v>27</v>
      </c>
      <c r="T12" s="60">
        <v>1982.59</v>
      </c>
      <c r="U12" s="61" t="s">
        <v>77</v>
      </c>
      <c r="V12" s="62">
        <f>EXP(G16-G17)</f>
        <v>0</v>
      </c>
      <c r="W12" s="62">
        <f>H16/$H$21</f>
        <v>0</v>
      </c>
      <c r="X12" s="63">
        <f>EXP(G16-$G$16)</f>
        <v>1</v>
      </c>
      <c r="Y12" s="62">
        <f>EXP(G16-$G$19)</f>
        <v>0</v>
      </c>
      <c r="Z12" s="64"/>
      <c r="AA12" s="15"/>
    </row>
    <row r="13" spans="2:27" ht="15.4" x14ac:dyDescent="0.45">
      <c r="J13" s="180"/>
      <c r="K13" s="61" t="s">
        <v>13</v>
      </c>
      <c r="L13" s="62">
        <v>-7341.1379999999999</v>
      </c>
      <c r="M13" s="61">
        <v>11</v>
      </c>
      <c r="N13" s="60">
        <f>-2*L13+2*M13</f>
        <v>14704.276</v>
      </c>
      <c r="O13" s="60">
        <f>-2*L13+M13*LN($E$3)</f>
        <v>14759.91287731153</v>
      </c>
      <c r="P13" s="60">
        <f>(-2*L13)+(M13*LN(($E$3+2)/24))</f>
        <v>14724.973201777379</v>
      </c>
      <c r="Q13" s="60">
        <f>-2*L13+M13*(LN($E$3)+1)</f>
        <v>14770.91287731153</v>
      </c>
      <c r="R13" s="60">
        <f>-2*L13+2*M13*(LN($E$3)+1.5)</f>
        <v>14870.54975462306</v>
      </c>
      <c r="S13" s="60" t="s">
        <v>27</v>
      </c>
      <c r="T13" s="60">
        <v>272.70499999999998</v>
      </c>
      <c r="U13" s="61" t="s">
        <v>77</v>
      </c>
      <c r="V13" s="62">
        <f>EXP(G17-G18)</f>
        <v>4.0602226118697934E-54</v>
      </c>
      <c r="W13" s="62">
        <f>H17/$H$21</f>
        <v>1.0697363940856385E-72</v>
      </c>
      <c r="X13" s="63" t="s">
        <v>242</v>
      </c>
      <c r="Y13" s="62">
        <f t="shared" ref="Y13:Y15" si="3">EXP(G17-$G$19)</f>
        <v>1.0697363940856385E-72</v>
      </c>
      <c r="Z13" s="64"/>
      <c r="AA13" s="15"/>
    </row>
    <row r="14" spans="2:27" ht="15.4" x14ac:dyDescent="0.45">
      <c r="B14">
        <v>7045.94</v>
      </c>
      <c r="J14" s="180"/>
      <c r="K14" s="61" t="s">
        <v>14</v>
      </c>
      <c r="L14" s="62">
        <v>-7193.4970000000003</v>
      </c>
      <c r="M14" s="61">
        <v>18</v>
      </c>
      <c r="N14" s="87">
        <f>-2*L14+2*M14</f>
        <v>14422.994000000001</v>
      </c>
      <c r="O14" s="87">
        <f>-2*L14+M14*LN($E$3)</f>
        <v>14514.036162873414</v>
      </c>
      <c r="P14" s="87">
        <f>(-2*L14)+(M14*LN(($E$3+2)/24))</f>
        <v>14456.862148362983</v>
      </c>
      <c r="Q14" s="87">
        <f>-2*L14+M14*(LN($E$3)+1)</f>
        <v>14532.036162873414</v>
      </c>
      <c r="R14" s="87">
        <f>-2*L14+2*M14*(LN($E$3)+1.5)</f>
        <v>14695.078325746827</v>
      </c>
      <c r="S14" s="60">
        <f>(L14-L13)/($L$13-$L$12)</f>
        <v>0.14893750094573208</v>
      </c>
      <c r="T14" s="60">
        <v>134.96600000000001</v>
      </c>
      <c r="U14" s="61" t="s">
        <v>77</v>
      </c>
      <c r="V14" s="62">
        <f>EXP(G18-G19)</f>
        <v>2.6346742441124643E-19</v>
      </c>
      <c r="W14" s="62">
        <f>H18/$H$21</f>
        <v>2.6346742441124643E-19</v>
      </c>
      <c r="X14" s="63" t="s">
        <v>242</v>
      </c>
      <c r="Y14" s="62">
        <f t="shared" si="3"/>
        <v>2.6346742441124643E-19</v>
      </c>
      <c r="Z14" s="64"/>
      <c r="AA14" s="15"/>
    </row>
    <row r="15" spans="2:27" ht="15.4" x14ac:dyDescent="0.45">
      <c r="B15">
        <v>7123.924</v>
      </c>
      <c r="H15" t="s">
        <v>30</v>
      </c>
      <c r="J15" s="180"/>
      <c r="K15" s="61" t="s">
        <v>15</v>
      </c>
      <c r="L15" s="62">
        <v>-7126.0140000000001</v>
      </c>
      <c r="M15" s="61">
        <v>25</v>
      </c>
      <c r="N15" s="88">
        <f>-2*L15+2*M15</f>
        <v>14302.028</v>
      </c>
      <c r="O15" s="88">
        <f>-2*L15+M15*LN($E$3)</f>
        <v>14428.475448435296</v>
      </c>
      <c r="P15" s="88">
        <f>(-2*L15)+(M15*LN(($E$3+2)/24))</f>
        <v>14349.067094948587</v>
      </c>
      <c r="Q15" s="88">
        <f>-2*L15+M15*(LN($E$3)+1)</f>
        <v>14453.475448435296</v>
      </c>
      <c r="R15" s="88">
        <f>-2*L15+2*M15*(LN($E$3)+1.5)</f>
        <v>14679.922896870594</v>
      </c>
      <c r="S15" s="60">
        <f>(L15-L14)/($L$5-$L$4)</f>
        <v>0.29476024495286973</v>
      </c>
      <c r="T15" s="60" t="s">
        <v>27</v>
      </c>
      <c r="U15" s="62" t="s">
        <v>27</v>
      </c>
      <c r="V15" s="61" t="s">
        <v>27</v>
      </c>
      <c r="W15" s="62">
        <f>H19/$H$21</f>
        <v>1</v>
      </c>
      <c r="X15" s="63" t="s">
        <v>242</v>
      </c>
      <c r="Y15" s="62">
        <f t="shared" si="3"/>
        <v>1</v>
      </c>
      <c r="Z15" s="64"/>
      <c r="AA15" s="15"/>
    </row>
    <row r="16" spans="2:27" ht="15.4" x14ac:dyDescent="0.45">
      <c r="B16">
        <v>7076.2749999999996</v>
      </c>
      <c r="G16">
        <f>-0.5*O12</f>
        <v>-8353.6066938122367</v>
      </c>
      <c r="H16">
        <f>EXP(G16-MAX($G$16:$G$19))</f>
        <v>0</v>
      </c>
      <c r="J16" s="180"/>
      <c r="K16" s="61" t="s">
        <v>16</v>
      </c>
      <c r="L16" s="62" t="s">
        <v>223</v>
      </c>
      <c r="M16" s="61"/>
      <c r="N16" s="60"/>
      <c r="O16" s="60"/>
      <c r="P16" s="60"/>
      <c r="Q16" s="60"/>
      <c r="R16" s="60"/>
      <c r="S16" s="60"/>
      <c r="T16" s="60"/>
      <c r="U16" s="61"/>
      <c r="V16" s="61"/>
      <c r="W16" s="62"/>
      <c r="X16" s="63"/>
      <c r="Y16" s="62"/>
      <c r="Z16" s="64"/>
      <c r="AA16" s="15"/>
    </row>
    <row r="17" spans="2:29" ht="15.4" x14ac:dyDescent="0.45">
      <c r="G17">
        <f>-0.5*O13</f>
        <v>-7379.9564386557649</v>
      </c>
      <c r="H17">
        <f>EXP(G17-MAX($G$16:$G$19))</f>
        <v>1.0697363940856385E-72</v>
      </c>
      <c r="J17" s="181" t="s">
        <v>199</v>
      </c>
      <c r="K17" s="76" t="s">
        <v>12</v>
      </c>
      <c r="L17" s="77">
        <v>-8133.59</v>
      </c>
      <c r="M17" s="76">
        <v>9</v>
      </c>
      <c r="N17" s="75">
        <f t="shared" ref="N17:N23" si="4">-2*L17+2*M17</f>
        <v>16285.18</v>
      </c>
      <c r="O17" s="75">
        <f t="shared" ref="O17:O23" si="5">-2*L17+M17*LN($E$3)</f>
        <v>16330.701081436708</v>
      </c>
      <c r="P17" s="75">
        <f t="shared" ref="P17:P23" si="6">(-2*L17)+(M17*LN(($E$3+2)/24))</f>
        <v>16302.114074181491</v>
      </c>
      <c r="Q17" s="75">
        <f t="shared" ref="Q17:Q23" si="7">-2*L17+M17*(LN($E$3)+1)</f>
        <v>16339.701081436708</v>
      </c>
      <c r="R17" s="75">
        <f t="shared" ref="R17:R23" si="8">-2*L17+2*M17*(LN($E$3)+1.5)</f>
        <v>16421.222162873415</v>
      </c>
      <c r="S17" s="75" t="s">
        <v>27</v>
      </c>
      <c r="T17" s="75">
        <f>2*(-L17+L18)</f>
        <v>217.76000000000022</v>
      </c>
      <c r="U17" s="76">
        <v>0.10639999999999999</v>
      </c>
      <c r="V17" s="77">
        <f>EXP(G25-G26)</f>
        <v>6.9892257209367229E-42</v>
      </c>
      <c r="W17" s="77">
        <f>H25/$H$30</f>
        <v>1.6986805411618894E-143</v>
      </c>
      <c r="X17" s="78">
        <f>EXP(G25-$G$25)</f>
        <v>1</v>
      </c>
      <c r="Y17" s="77">
        <f>EXP(G25-$G$29)</f>
        <v>1.6986805411618894E-143</v>
      </c>
      <c r="Z17" s="79"/>
      <c r="AA17" s="15"/>
    </row>
    <row r="18" spans="2:29" ht="15.4" x14ac:dyDescent="0.45">
      <c r="G18">
        <f>-0.5*O14</f>
        <v>-7257.0180814367068</v>
      </c>
      <c r="H18">
        <f>EXP(G18-MAX($G$16:$G$19))</f>
        <v>2.6346742441124643E-19</v>
      </c>
      <c r="J18" s="180"/>
      <c r="K18" s="61" t="s">
        <v>13</v>
      </c>
      <c r="L18" s="62">
        <v>-8024.71</v>
      </c>
      <c r="M18" s="61">
        <v>13</v>
      </c>
      <c r="N18" s="60">
        <f t="shared" si="4"/>
        <v>16075.42</v>
      </c>
      <c r="O18" s="60">
        <f t="shared" si="5"/>
        <v>16141.172673186355</v>
      </c>
      <c r="P18" s="60">
        <f t="shared" si="6"/>
        <v>16099.880329373265</v>
      </c>
      <c r="Q18" s="60">
        <f t="shared" si="7"/>
        <v>16154.172673186355</v>
      </c>
      <c r="R18" s="60">
        <f t="shared" si="8"/>
        <v>16271.925346372709</v>
      </c>
      <c r="S18" s="60" t="s">
        <v>27</v>
      </c>
      <c r="T18" s="60">
        <v>161.49799999999999</v>
      </c>
      <c r="U18" s="61">
        <v>5.9999999999999995E-4</v>
      </c>
      <c r="V18" s="62">
        <f>EXP(G26-G27)</f>
        <v>1.1523041789540352E-29</v>
      </c>
      <c r="W18" s="62">
        <f>H26/$H$30</f>
        <v>2.4304273591756685E-102</v>
      </c>
      <c r="X18" s="63">
        <f t="shared" ref="X18:X21" si="9">EXP(G26-$G$25)</f>
        <v>1.4307736506555066E+41</v>
      </c>
      <c r="Y18" s="62">
        <f>EXP(G26-$G$29)</f>
        <v>2.4304273591756685E-102</v>
      </c>
      <c r="Z18" s="65"/>
      <c r="AA18" s="15"/>
    </row>
    <row r="19" spans="2:29" ht="15.4" x14ac:dyDescent="0.45">
      <c r="G19">
        <f>-0.5*O15</f>
        <v>-7214.2377242176481</v>
      </c>
      <c r="H19">
        <f>EXP(G19-MAX($G$16:$G$19))</f>
        <v>1</v>
      </c>
      <c r="J19" s="180"/>
      <c r="K19" s="61" t="s">
        <v>14</v>
      </c>
      <c r="L19" s="62">
        <v>-7943.9610000000002</v>
      </c>
      <c r="M19" s="61">
        <v>17</v>
      </c>
      <c r="N19" s="60">
        <f t="shared" si="4"/>
        <v>15921.922</v>
      </c>
      <c r="O19" s="60">
        <f t="shared" si="5"/>
        <v>16007.906264936002</v>
      </c>
      <c r="P19" s="60">
        <f t="shared" si="6"/>
        <v>15953.908584565039</v>
      </c>
      <c r="Q19" s="60">
        <f t="shared" si="7"/>
        <v>16024.906264936002</v>
      </c>
      <c r="R19" s="60">
        <f t="shared" si="8"/>
        <v>16178.890529872004</v>
      </c>
      <c r="S19" s="60">
        <f>(L19-L18)/($L$23-$L$22)</f>
        <v>9.3879558301380714E-2</v>
      </c>
      <c r="T19" s="60">
        <v>246.636</v>
      </c>
      <c r="U19" s="61" t="s">
        <v>77</v>
      </c>
      <c r="V19" s="62">
        <f>EXP(G27-G28)</f>
        <v>3.7504668986455899E-48</v>
      </c>
      <c r="W19" s="62">
        <f>H27/$H$30</f>
        <v>2.1091890523054476E-73</v>
      </c>
      <c r="X19" s="63">
        <f t="shared" si="9"/>
        <v>1.241663162199275E+70</v>
      </c>
      <c r="Y19" s="62">
        <f>EXP(G27-$G$29)</f>
        <v>2.1091890523054476E-73</v>
      </c>
      <c r="Z19" s="64"/>
      <c r="AA19" s="15"/>
    </row>
    <row r="20" spans="2:29" ht="15.4" x14ac:dyDescent="0.45">
      <c r="J20" s="180"/>
      <c r="K20" s="61" t="s">
        <v>15</v>
      </c>
      <c r="L20" s="62">
        <v>-7820.643</v>
      </c>
      <c r="M20" s="61">
        <v>21</v>
      </c>
      <c r="N20" s="71">
        <f t="shared" si="4"/>
        <v>15683.286</v>
      </c>
      <c r="O20" s="71">
        <f t="shared" si="5"/>
        <v>15789.501856685649</v>
      </c>
      <c r="P20" s="71">
        <f t="shared" si="6"/>
        <v>15722.798839756812</v>
      </c>
      <c r="Q20" s="71">
        <f t="shared" si="7"/>
        <v>15810.501856685649</v>
      </c>
      <c r="R20" s="71">
        <f t="shared" si="8"/>
        <v>16000.717713371298</v>
      </c>
      <c r="S20" s="60">
        <f>(L20-L19)/($L$23-$L$22)</f>
        <v>0.14337068410270981</v>
      </c>
      <c r="T20" s="60">
        <v>144.512</v>
      </c>
      <c r="U20" s="62" t="s">
        <v>77</v>
      </c>
      <c r="V20" s="62">
        <f>EXP(G28-G29)</f>
        <v>5.6238039404297666E-26</v>
      </c>
      <c r="W20" s="62">
        <f>H28/$H$30</f>
        <v>5.6238039404297666E-26</v>
      </c>
      <c r="X20" s="63">
        <f t="shared" si="9"/>
        <v>3.3106895641384762E+117</v>
      </c>
      <c r="Y20" s="62">
        <f>EXP(G28-$G$29)</f>
        <v>5.6238039404297666E-26</v>
      </c>
      <c r="Z20" s="65"/>
      <c r="AA20" s="15"/>
    </row>
    <row r="21" spans="2:29" ht="15.4" x14ac:dyDescent="0.45">
      <c r="F21" t="s">
        <v>227</v>
      </c>
      <c r="G21">
        <f>-0.5*O15</f>
        <v>-7214.2377242176481</v>
      </c>
      <c r="H21">
        <f>SUM(H16:H19)</f>
        <v>1</v>
      </c>
      <c r="J21" s="180"/>
      <c r="K21" s="91" t="s">
        <v>16</v>
      </c>
      <c r="L21" s="82">
        <v>-7748.3869999999997</v>
      </c>
      <c r="M21" s="81">
        <v>25</v>
      </c>
      <c r="N21" s="89">
        <f t="shared" si="4"/>
        <v>15546.773999999999</v>
      </c>
      <c r="O21" s="89">
        <f t="shared" si="5"/>
        <v>15673.221448435295</v>
      </c>
      <c r="P21" s="89">
        <f t="shared" si="6"/>
        <v>15593.813094948586</v>
      </c>
      <c r="Q21" s="89">
        <f t="shared" si="7"/>
        <v>15698.221448435295</v>
      </c>
      <c r="R21" s="89">
        <f t="shared" si="8"/>
        <v>15924.668896870593</v>
      </c>
      <c r="S21" s="80">
        <f>(L21-L20)/($L$23-$L$22)</f>
        <v>8.4005515419690785E-2</v>
      </c>
      <c r="T21" s="80" t="s">
        <v>27</v>
      </c>
      <c r="U21" s="81" t="s">
        <v>27</v>
      </c>
      <c r="V21" s="82">
        <f>EXP(G28-G29)</f>
        <v>5.6238039404297666E-26</v>
      </c>
      <c r="W21" s="82">
        <f>H29/$H$30</f>
        <v>1</v>
      </c>
      <c r="X21" s="83">
        <f t="shared" si="9"/>
        <v>5.8869220890468596E+142</v>
      </c>
      <c r="Y21" s="84">
        <f>EXP(G29-$G$29)</f>
        <v>1</v>
      </c>
      <c r="Z21" s="85">
        <f>E29/E$30</f>
        <v>0.99999999717329202</v>
      </c>
      <c r="AA21" s="15"/>
    </row>
    <row r="22" spans="2:29" ht="15.4" x14ac:dyDescent="0.45">
      <c r="J22" s="181" t="s">
        <v>200</v>
      </c>
      <c r="K22" s="76" t="s">
        <v>12</v>
      </c>
      <c r="L22" s="77">
        <v>-8133.59</v>
      </c>
      <c r="M22" s="76">
        <v>9</v>
      </c>
      <c r="N22" s="75">
        <f t="shared" si="4"/>
        <v>16285.18</v>
      </c>
      <c r="O22" s="75">
        <f t="shared" si="5"/>
        <v>16330.701081436708</v>
      </c>
      <c r="P22" s="75">
        <f t="shared" si="6"/>
        <v>16302.114074181491</v>
      </c>
      <c r="Q22" s="75">
        <f t="shared" si="7"/>
        <v>16339.701081436708</v>
      </c>
      <c r="R22" s="75">
        <f t="shared" si="8"/>
        <v>16421.222162873415</v>
      </c>
      <c r="S22" s="75" t="s">
        <v>27</v>
      </c>
      <c r="T22" s="75">
        <f>2*(-L22+L23)</f>
        <v>1720.268</v>
      </c>
      <c r="U22" s="76" t="s">
        <v>77</v>
      </c>
      <c r="V22" s="77">
        <f>EXP(G25-G26)</f>
        <v>6.9892257209367229E-42</v>
      </c>
      <c r="W22" s="77">
        <f>H33/$H$35</f>
        <v>0</v>
      </c>
      <c r="X22" s="78">
        <f>EXP(G33-$G$33)</f>
        <v>1</v>
      </c>
      <c r="Y22" s="77">
        <f>EXP(G33-$G$34)</f>
        <v>0</v>
      </c>
      <c r="Z22" s="79"/>
      <c r="AA22" s="15"/>
    </row>
    <row r="23" spans="2:29" ht="15.4" x14ac:dyDescent="0.45">
      <c r="J23" s="180"/>
      <c r="K23" s="61" t="s">
        <v>13</v>
      </c>
      <c r="L23" s="62">
        <v>-7273.4560000000001</v>
      </c>
      <c r="M23" s="61">
        <v>15</v>
      </c>
      <c r="N23" s="60">
        <f t="shared" si="4"/>
        <v>14576.912</v>
      </c>
      <c r="O23" s="60">
        <f t="shared" si="5"/>
        <v>14652.780469061177</v>
      </c>
      <c r="P23" s="60">
        <f t="shared" si="6"/>
        <v>14605.135456969152</v>
      </c>
      <c r="Q23" s="60">
        <f t="shared" si="7"/>
        <v>14667.780469061177</v>
      </c>
      <c r="R23" s="60">
        <f t="shared" si="8"/>
        <v>14803.648938122356</v>
      </c>
      <c r="S23" s="60" t="s">
        <v>27</v>
      </c>
      <c r="T23" s="60">
        <v>263.45600000000002</v>
      </c>
      <c r="U23" s="61" t="s">
        <v>77</v>
      </c>
      <c r="V23" s="62">
        <f>EXP(G26-G27)</f>
        <v>1.1523041789540352E-29</v>
      </c>
      <c r="W23" s="62">
        <f>H34/$H$35</f>
        <v>1</v>
      </c>
      <c r="X23" s="63" t="s">
        <v>242</v>
      </c>
      <c r="Y23" s="62">
        <f>EXP(G34-$G$34)</f>
        <v>1</v>
      </c>
      <c r="Z23" s="65"/>
      <c r="AA23" s="15"/>
    </row>
    <row r="24" spans="2:29" ht="15.4" x14ac:dyDescent="0.45">
      <c r="B24">
        <v>15.429</v>
      </c>
      <c r="H24" t="s">
        <v>30</v>
      </c>
      <c r="J24" s="180"/>
      <c r="K24" s="61" t="s">
        <v>14</v>
      </c>
      <c r="L24" s="44" t="s">
        <v>223</v>
      </c>
      <c r="M24" s="43"/>
      <c r="N24" s="45"/>
      <c r="O24" s="46"/>
      <c r="P24" s="46"/>
      <c r="Q24" s="46"/>
      <c r="R24" s="46"/>
      <c r="S24" s="46"/>
      <c r="T24" s="45"/>
      <c r="U24" s="47"/>
      <c r="V24" s="48"/>
      <c r="W24" s="48"/>
      <c r="X24" s="48"/>
      <c r="Y24" s="44"/>
      <c r="Z24" s="49"/>
    </row>
    <row r="25" spans="2:29" ht="15.4" x14ac:dyDescent="0.45">
      <c r="B25">
        <v>16</v>
      </c>
      <c r="G25">
        <f>-0.5*O17</f>
        <v>-8165.3505407183538</v>
      </c>
      <c r="H25">
        <f>EXP(G25-MAX($G$25:$G$29))</f>
        <v>1.6986805411618894E-143</v>
      </c>
      <c r="J25" s="180"/>
      <c r="K25" s="61" t="s">
        <v>15</v>
      </c>
      <c r="L25" s="44" t="s">
        <v>223</v>
      </c>
      <c r="M25" s="43"/>
      <c r="N25" s="45"/>
      <c r="O25" s="46"/>
      <c r="P25" s="46"/>
      <c r="Q25" s="46"/>
      <c r="R25" s="46"/>
      <c r="S25" s="46"/>
      <c r="T25" s="45"/>
      <c r="U25" s="48"/>
      <c r="V25" s="48"/>
      <c r="W25" s="48"/>
      <c r="X25" s="48"/>
      <c r="Y25" s="44"/>
      <c r="Z25" s="49"/>
    </row>
    <row r="26" spans="2:29" ht="15.75" thickBot="1" x14ac:dyDescent="0.5">
      <c r="B26">
        <v>0.49349999999999999</v>
      </c>
      <c r="G26">
        <f>-0.5*O18</f>
        <v>-8070.5863365931773</v>
      </c>
      <c r="H26">
        <f>EXP(G26-MAX($G$25:$G$29))</f>
        <v>2.4304273591756685E-102</v>
      </c>
      <c r="J26" s="182"/>
      <c r="K26" s="92" t="s">
        <v>16</v>
      </c>
      <c r="L26" s="51" t="s">
        <v>223</v>
      </c>
      <c r="M26" s="50"/>
      <c r="N26" s="52"/>
      <c r="O26" s="53"/>
      <c r="P26" s="53"/>
      <c r="Q26" s="53"/>
      <c r="R26" s="53"/>
      <c r="S26" s="53"/>
      <c r="T26" s="52"/>
      <c r="U26" s="54"/>
      <c r="V26" s="54"/>
      <c r="W26" s="55"/>
      <c r="X26" s="55"/>
      <c r="Y26" s="51"/>
      <c r="Z26" s="56"/>
    </row>
    <row r="27" spans="2:29" x14ac:dyDescent="0.45">
      <c r="E27">
        <f>EXP(G27-MAX($G$8,$G$27,$G$29))</f>
        <v>2.1091890523054476E-73</v>
      </c>
      <c r="G27">
        <f>-0.5*O19</f>
        <v>-8003.9531324680011</v>
      </c>
      <c r="H27">
        <f>EXP(G27-MAX($G$25:$G$29))</f>
        <v>2.1091890523054476E-73</v>
      </c>
      <c r="AA27" t="s">
        <v>226</v>
      </c>
    </row>
    <row r="28" spans="2:29" x14ac:dyDescent="0.45">
      <c r="G28">
        <f>-0.5*O20</f>
        <v>-7894.7509283428244</v>
      </c>
      <c r="H28">
        <f>EXP(G28-MAX($G$25:$G$29))</f>
        <v>5.6238039404297666E-26</v>
      </c>
      <c r="AA28" t="s">
        <v>226</v>
      </c>
    </row>
    <row r="29" spans="2:29" x14ac:dyDescent="0.45">
      <c r="E29">
        <f>EXP(G29-MAX($G$8,$G$27,$G$29))</f>
        <v>1</v>
      </c>
      <c r="G29">
        <f>-0.5*O21</f>
        <v>-7836.6107242176477</v>
      </c>
      <c r="H29">
        <f>EXP(G29-MAX($G$25:$G$29))</f>
        <v>1</v>
      </c>
      <c r="AA29" t="s">
        <v>224</v>
      </c>
      <c r="AC29" t="s">
        <v>239</v>
      </c>
    </row>
    <row r="30" spans="2:29" x14ac:dyDescent="0.45">
      <c r="B30">
        <v>22.571000000000002</v>
      </c>
      <c r="E30">
        <f>SUM(E29,E27,E8)</f>
        <v>1.000000002826708</v>
      </c>
      <c r="F30" t="s">
        <v>227</v>
      </c>
      <c r="G30">
        <f>-0.5*O20</f>
        <v>-7894.7509283428244</v>
      </c>
      <c r="H30">
        <f>SUM(H25:H29)</f>
        <v>1</v>
      </c>
      <c r="K30" t="s">
        <v>71</v>
      </c>
      <c r="L30" t="s">
        <v>6</v>
      </c>
      <c r="M30" t="s">
        <v>72</v>
      </c>
    </row>
    <row r="31" spans="2:29" x14ac:dyDescent="0.45">
      <c r="B31">
        <v>16</v>
      </c>
      <c r="K31">
        <v>1</v>
      </c>
      <c r="L31">
        <v>-4102.59</v>
      </c>
      <c r="M31">
        <v>-3507.97</v>
      </c>
      <c r="N31" t="s">
        <v>65</v>
      </c>
      <c r="O31" t="s">
        <v>9</v>
      </c>
      <c r="P31" t="s">
        <v>68</v>
      </c>
      <c r="Q31" t="s">
        <v>10</v>
      </c>
      <c r="R31" t="s">
        <v>11</v>
      </c>
    </row>
    <row r="32" spans="2:29" x14ac:dyDescent="0.45">
      <c r="B32">
        <v>0.12570000000000001</v>
      </c>
      <c r="K32">
        <v>2</v>
      </c>
      <c r="L32">
        <v>-3647.7640000000001</v>
      </c>
      <c r="M32">
        <v>-3507.97</v>
      </c>
      <c r="N32">
        <v>3847.7939999999999</v>
      </c>
      <c r="O32">
        <v>3901.9322400256624</v>
      </c>
      <c r="P32">
        <v>3866.9953227756951</v>
      </c>
      <c r="Q32">
        <v>3912.9322400256624</v>
      </c>
      <c r="R32">
        <v>4011.0704800513249</v>
      </c>
    </row>
    <row r="33" spans="2:27" x14ac:dyDescent="0.45">
      <c r="G33">
        <f>-0.5*O22</f>
        <v>-8165.3505407183538</v>
      </c>
      <c r="H33">
        <f>EXP(G33-MAX($G$33:$G$34))</f>
        <v>0</v>
      </c>
      <c r="K33">
        <v>3</v>
      </c>
      <c r="L33">
        <v>-3546.6390000000001</v>
      </c>
      <c r="M33">
        <v>-3507.97</v>
      </c>
      <c r="N33">
        <v>3784.8</v>
      </c>
      <c r="O33">
        <v>3868.4681891305695</v>
      </c>
      <c r="P33">
        <v>3814.4747715624385</v>
      </c>
      <c r="Q33">
        <v>3885.4681891305695</v>
      </c>
      <c r="R33">
        <v>4037.1363782611388</v>
      </c>
    </row>
    <row r="34" spans="2:27" x14ac:dyDescent="0.45">
      <c r="G34">
        <f>-0.5*O23</f>
        <v>-7326.3902345305887</v>
      </c>
      <c r="H34">
        <f>EXP(G34-MAX($G$33:$G$34))</f>
        <v>1</v>
      </c>
      <c r="K34">
        <v>4</v>
      </c>
      <c r="L34">
        <v>-3504.3020000000001</v>
      </c>
      <c r="M34">
        <v>-3507.97</v>
      </c>
      <c r="N34">
        <v>3762.4659999999999</v>
      </c>
      <c r="O34">
        <v>3875.664138235476</v>
      </c>
      <c r="P34">
        <v>3802.6142203491809</v>
      </c>
      <c r="Q34">
        <v>3898.664138235476</v>
      </c>
      <c r="R34">
        <v>4103.8622764709517</v>
      </c>
    </row>
    <row r="35" spans="2:27" x14ac:dyDescent="0.45">
      <c r="F35" t="s">
        <v>227</v>
      </c>
      <c r="G35">
        <f>SUM(G33:G34)</f>
        <v>-15491.740775248942</v>
      </c>
      <c r="H35">
        <f>SUM(H33:H34)</f>
        <v>1</v>
      </c>
      <c r="K35">
        <v>5</v>
      </c>
      <c r="L35">
        <v>-3498.4340000000002</v>
      </c>
      <c r="M35">
        <v>-3507.97</v>
      </c>
      <c r="N35">
        <v>3762.4</v>
      </c>
      <c r="O35">
        <v>3905.128087340383</v>
      </c>
      <c r="P35">
        <v>3813.0216691359242</v>
      </c>
      <c r="Q35">
        <v>3934.128087340383</v>
      </c>
      <c r="R35">
        <v>4192.8561746807654</v>
      </c>
      <c r="AA35" t="s">
        <v>225</v>
      </c>
    </row>
    <row r="36" spans="2:27" x14ac:dyDescent="0.45">
      <c r="AA36" t="s">
        <v>225</v>
      </c>
    </row>
    <row r="38" spans="2:27" x14ac:dyDescent="0.45">
      <c r="B38">
        <v>121.929</v>
      </c>
    </row>
    <row r="39" spans="2:27" x14ac:dyDescent="0.45">
      <c r="B39">
        <v>86</v>
      </c>
    </row>
    <row r="40" spans="2:27" x14ac:dyDescent="0.45">
      <c r="B40">
        <v>6.6E-3</v>
      </c>
    </row>
    <row r="44" spans="2:27" x14ac:dyDescent="0.45">
      <c r="B44">
        <v>79.349000000000004</v>
      </c>
    </row>
    <row r="45" spans="2:27" x14ac:dyDescent="0.45">
      <c r="B45">
        <v>86</v>
      </c>
    </row>
    <row r="46" spans="2:27" x14ac:dyDescent="0.45">
      <c r="B46">
        <v>0.68069999999999997</v>
      </c>
    </row>
    <row r="48" spans="2:27" x14ac:dyDescent="0.45">
      <c r="B48">
        <v>1</v>
      </c>
    </row>
    <row r="55" spans="11:13" x14ac:dyDescent="0.45">
      <c r="K55" s="4"/>
      <c r="L55" s="4"/>
      <c r="M55" s="4"/>
    </row>
    <row r="56" spans="11:13" x14ac:dyDescent="0.45">
      <c r="K56" s="4"/>
      <c r="L56" s="4"/>
      <c r="M56" s="4"/>
    </row>
    <row r="57" spans="11:13" x14ac:dyDescent="0.45">
      <c r="K57" s="4"/>
      <c r="L57" s="4"/>
      <c r="M57" s="4"/>
    </row>
    <row r="58" spans="11:13" x14ac:dyDescent="0.45">
      <c r="K58" s="4"/>
      <c r="L58" s="4"/>
      <c r="M58" s="4"/>
    </row>
    <row r="59" spans="11:13" x14ac:dyDescent="0.45">
      <c r="K59" s="4"/>
      <c r="L59" s="4"/>
      <c r="M59" s="4"/>
    </row>
    <row r="64" spans="11:13" x14ac:dyDescent="0.45">
      <c r="K64" s="4"/>
    </row>
    <row r="65" spans="11:13" x14ac:dyDescent="0.45">
      <c r="K65" s="4"/>
    </row>
    <row r="66" spans="11:13" x14ac:dyDescent="0.45">
      <c r="K66" s="4"/>
    </row>
    <row r="67" spans="11:13" x14ac:dyDescent="0.45">
      <c r="K67" s="4"/>
    </row>
    <row r="68" spans="11:13" x14ac:dyDescent="0.45">
      <c r="K68" s="4"/>
    </row>
    <row r="70" spans="11:13" x14ac:dyDescent="0.45">
      <c r="K70" s="4"/>
      <c r="L70" s="4"/>
      <c r="M70" s="4"/>
    </row>
    <row r="71" spans="11:13" x14ac:dyDescent="0.45">
      <c r="K71" s="4"/>
      <c r="L71" s="4"/>
      <c r="M71" s="4"/>
    </row>
    <row r="72" spans="11:13" x14ac:dyDescent="0.45">
      <c r="K72" s="4"/>
      <c r="L72" s="4"/>
      <c r="M72" s="4"/>
    </row>
    <row r="73" spans="11:13" x14ac:dyDescent="0.45">
      <c r="K73" s="4"/>
      <c r="L73" s="4"/>
      <c r="M73" s="4"/>
    </row>
  </sheetData>
  <mergeCells count="6">
    <mergeCell ref="J12:J16"/>
    <mergeCell ref="J17:J21"/>
    <mergeCell ref="J22:J26"/>
    <mergeCell ref="J4:J11"/>
    <mergeCell ref="Y2:Y3"/>
    <mergeCell ref="J2:J3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AF981-7801-4B83-9278-77CF252F1B03}">
  <dimension ref="A1:CK42"/>
  <sheetViews>
    <sheetView zoomScale="85" zoomScaleNormal="85" workbookViewId="0">
      <selection activeCell="N3" sqref="N3"/>
    </sheetView>
  </sheetViews>
  <sheetFormatPr defaultRowHeight="14.25" x14ac:dyDescent="0.45"/>
  <sheetData>
    <row r="1" spans="1:89" x14ac:dyDescent="0.45">
      <c r="A1" t="s">
        <v>55</v>
      </c>
      <c r="C1" t="s">
        <v>334</v>
      </c>
      <c r="G1" t="s">
        <v>335</v>
      </c>
      <c r="R1" t="s">
        <v>320</v>
      </c>
      <c r="X1" t="s">
        <v>350</v>
      </c>
    </row>
    <row r="2" spans="1:89" x14ac:dyDescent="0.45">
      <c r="L2" t="s">
        <v>347</v>
      </c>
      <c r="N2" t="s">
        <v>321</v>
      </c>
      <c r="O2" t="s">
        <v>322</v>
      </c>
      <c r="R2" t="s">
        <v>348</v>
      </c>
      <c r="T2" t="s">
        <v>321</v>
      </c>
      <c r="U2" t="s">
        <v>322</v>
      </c>
      <c r="X2" t="s">
        <v>349</v>
      </c>
      <c r="Z2" t="s">
        <v>321</v>
      </c>
      <c r="AA2" t="s">
        <v>322</v>
      </c>
    </row>
    <row r="3" spans="1:89" x14ac:dyDescent="0.45">
      <c r="A3" t="s">
        <v>346</v>
      </c>
      <c r="E3" t="s">
        <v>56</v>
      </c>
      <c r="L3">
        <v>0.221</v>
      </c>
      <c r="M3" t="s">
        <v>39</v>
      </c>
      <c r="N3">
        <f>EXP($B$19+$B$7*$L$3)</f>
        <v>0.40287296099295766</v>
      </c>
      <c r="O3" s="2">
        <f>N3/$N$8</f>
        <v>4.9900659486837244E-2</v>
      </c>
      <c r="R3">
        <v>0</v>
      </c>
      <c r="S3" t="s">
        <v>39</v>
      </c>
      <c r="T3">
        <f>EXP($B$19+$B$7*$R$3)</f>
        <v>0.34163922376206945</v>
      </c>
      <c r="U3" s="2">
        <f>T3/$T$8</f>
        <v>4.1433996371398114E-2</v>
      </c>
      <c r="X3">
        <v>1</v>
      </c>
      <c r="Y3" t="s">
        <v>39</v>
      </c>
      <c r="Z3">
        <f>EXP($B$19+$B$7*$X$3)</f>
        <v>0.72036301970530126</v>
      </c>
      <c r="AA3" s="2">
        <f>Z3/$Z$8</f>
        <v>9.2087454520437331E-2</v>
      </c>
      <c r="AG3" s="2"/>
      <c r="AM3" s="2"/>
      <c r="AS3" s="2"/>
      <c r="AY3" s="2"/>
      <c r="BE3" s="2"/>
      <c r="BK3" s="2"/>
      <c r="BS3" s="2"/>
      <c r="BT3" s="2"/>
      <c r="BY3" s="2"/>
      <c r="BZ3" s="2"/>
      <c r="CE3" s="2"/>
      <c r="CK3" s="2"/>
    </row>
    <row r="4" spans="1:89" x14ac:dyDescent="0.45">
      <c r="B4" t="s">
        <v>57</v>
      </c>
      <c r="C4" t="s">
        <v>58</v>
      </c>
      <c r="D4" t="s">
        <v>59</v>
      </c>
      <c r="E4" t="s">
        <v>0</v>
      </c>
      <c r="M4" t="s">
        <v>40</v>
      </c>
      <c r="N4">
        <f>EXP($B$20+$B$10*$L$3)</f>
        <v>0.45299508656174053</v>
      </c>
      <c r="O4" s="2">
        <f>N4/$N$8</f>
        <v>5.6108887297906584E-2</v>
      </c>
      <c r="S4" t="s">
        <v>40</v>
      </c>
      <c r="T4">
        <f>EXP($B$20+$B$10*$R$3)</f>
        <v>0.37908303810339883</v>
      </c>
      <c r="U4" s="2">
        <f>T4/$T$8</f>
        <v>4.5975181222673946E-2</v>
      </c>
      <c r="Y4" t="s">
        <v>40</v>
      </c>
      <c r="Z4">
        <f>EXP($B$20+$B$10*$X$3)</f>
        <v>0.84874202188020675</v>
      </c>
      <c r="AA4" s="2">
        <f>Z4/$Z$8</f>
        <v>0.10849875715642929</v>
      </c>
      <c r="AG4" s="2"/>
      <c r="AM4" s="2"/>
      <c r="AS4" s="2"/>
      <c r="AY4" s="2"/>
      <c r="BE4" s="2"/>
      <c r="BK4" s="2"/>
      <c r="BS4" s="2"/>
      <c r="BT4" s="2"/>
      <c r="BY4" s="2"/>
      <c r="BZ4" s="2"/>
      <c r="CE4" s="2"/>
      <c r="CK4" s="2"/>
    </row>
    <row r="5" spans="1:89" x14ac:dyDescent="0.45">
      <c r="M5" t="s">
        <v>41</v>
      </c>
      <c r="N5">
        <f>EXP($B$21+$B$13*$L$3)</f>
        <v>2.759404788137672</v>
      </c>
      <c r="O5" s="2">
        <f>N5/$N$8</f>
        <v>0.34178545608975036</v>
      </c>
      <c r="S5" t="s">
        <v>41</v>
      </c>
      <c r="T5">
        <f>EXP($B$21+$B$13*$R$3)</f>
        <v>2.938796077398218</v>
      </c>
      <c r="U5" s="2">
        <f>T5/$T$8</f>
        <v>0.35641711354548472</v>
      </c>
      <c r="Y5" t="s">
        <v>41</v>
      </c>
      <c r="Z5">
        <f>EXP($B$21+$B$13*$X$3)</f>
        <v>2.2100165407413477</v>
      </c>
      <c r="AA5" s="2">
        <f>Z5/$Z$8</f>
        <v>0.28251699784393497</v>
      </c>
      <c r="AG5" s="2"/>
      <c r="AM5" s="2"/>
      <c r="AS5" s="2"/>
      <c r="AY5" s="2"/>
      <c r="BE5" s="2"/>
      <c r="BK5" s="2"/>
      <c r="BS5" s="2"/>
      <c r="BT5" s="2"/>
      <c r="BY5" s="2"/>
      <c r="BZ5" s="2"/>
      <c r="CE5" s="2"/>
      <c r="CK5" s="2"/>
    </row>
    <row r="6" spans="1:89" x14ac:dyDescent="0.45">
      <c r="A6" t="s">
        <v>323</v>
      </c>
      <c r="M6" t="s">
        <v>42</v>
      </c>
      <c r="N6">
        <f>EXP($B$22+$B$16*$L$3)</f>
        <v>3.4582268962946827</v>
      </c>
      <c r="O6" s="2">
        <f>N6/$N$8</f>
        <v>0.42834297530143634</v>
      </c>
      <c r="S6" t="s">
        <v>42</v>
      </c>
      <c r="T6">
        <f>EXP($B$22+$B$16*$R$3)</f>
        <v>3.5858659750985908</v>
      </c>
      <c r="U6" s="2">
        <f>T6/$T$8</f>
        <v>0.43489373428628753</v>
      </c>
      <c r="Y6" t="s">
        <v>42</v>
      </c>
      <c r="Z6">
        <f>EXP($B$22+$B$16*$X$3)</f>
        <v>3.0434751378966176</v>
      </c>
      <c r="AA6" s="2">
        <f>Z6/$Z$8</f>
        <v>0.38906200162772459</v>
      </c>
      <c r="AG6" s="2"/>
      <c r="AM6" s="2"/>
      <c r="AS6" s="2"/>
      <c r="AY6" s="2"/>
      <c r="BE6" s="2"/>
      <c r="BK6" s="2"/>
      <c r="BS6" s="2"/>
      <c r="BT6" s="2"/>
      <c r="BY6" s="2"/>
      <c r="BZ6" s="2"/>
      <c r="CE6" s="2"/>
      <c r="CK6" s="2"/>
    </row>
    <row r="7" spans="1:89" x14ac:dyDescent="0.45">
      <c r="A7" t="s">
        <v>336</v>
      </c>
      <c r="B7">
        <v>0.746</v>
      </c>
      <c r="C7">
        <v>0.33700000000000002</v>
      </c>
      <c r="D7">
        <v>2.2170000000000001</v>
      </c>
      <c r="E7">
        <v>2.7E-2</v>
      </c>
      <c r="M7" t="s">
        <v>277</v>
      </c>
      <c r="N7">
        <f>EXP(0+0*$L$3)</f>
        <v>1</v>
      </c>
      <c r="O7" s="2">
        <f>N7/$N$8</f>
        <v>0.12386202182406955</v>
      </c>
      <c r="S7" t="s">
        <v>277</v>
      </c>
      <c r="T7">
        <f>EXP(0+0*$R$3)</f>
        <v>1</v>
      </c>
      <c r="U7" s="2">
        <f>T7/$T$8</f>
        <v>0.1212799745741558</v>
      </c>
      <c r="Y7" t="s">
        <v>277</v>
      </c>
      <c r="Z7">
        <f>EXP(0+0*$X$3)</f>
        <v>1</v>
      </c>
      <c r="AA7" s="2">
        <f>Z7/$Z$8</f>
        <v>0.12783478885147392</v>
      </c>
    </row>
    <row r="8" spans="1:89" x14ac:dyDescent="0.45">
      <c r="M8" t="s">
        <v>227</v>
      </c>
      <c r="N8">
        <f>SUM(N3:N7)</f>
        <v>8.0734997319870523</v>
      </c>
      <c r="O8" s="2">
        <f>SUM(O3:O7)</f>
        <v>1</v>
      </c>
      <c r="S8" t="s">
        <v>227</v>
      </c>
      <c r="T8">
        <f>SUM(T3:T7)</f>
        <v>8.2453843143622763</v>
      </c>
      <c r="U8" s="2">
        <f>SUM(U3:U7)</f>
        <v>1</v>
      </c>
      <c r="Y8" t="s">
        <v>227</v>
      </c>
      <c r="Z8">
        <f>SUM(Z3:Z7)</f>
        <v>7.8225967202234727</v>
      </c>
      <c r="AA8" s="2">
        <f>SUM(AA3:AA7)</f>
        <v>1</v>
      </c>
    </row>
    <row r="9" spans="1:89" x14ac:dyDescent="0.45">
      <c r="A9" t="s">
        <v>326</v>
      </c>
    </row>
    <row r="10" spans="1:89" x14ac:dyDescent="0.45">
      <c r="A10" t="s">
        <v>336</v>
      </c>
      <c r="B10">
        <v>0.80600000000000005</v>
      </c>
      <c r="C10">
        <v>0.34200000000000003</v>
      </c>
      <c r="D10">
        <v>2.3519999999999999</v>
      </c>
      <c r="E10">
        <v>1.9E-2</v>
      </c>
    </row>
    <row r="11" spans="1:89" x14ac:dyDescent="0.45">
      <c r="I11" t="s">
        <v>324</v>
      </c>
      <c r="J11" t="s">
        <v>356</v>
      </c>
      <c r="K11" t="s">
        <v>325</v>
      </c>
      <c r="L11" t="s">
        <v>320</v>
      </c>
      <c r="M11" t="s">
        <v>350</v>
      </c>
    </row>
    <row r="12" spans="1:89" x14ac:dyDescent="0.45">
      <c r="A12" t="s">
        <v>327</v>
      </c>
      <c r="I12">
        <v>1</v>
      </c>
      <c r="J12" t="s">
        <v>351</v>
      </c>
      <c r="K12" s="2">
        <f>O3</f>
        <v>4.9900659486837244E-2</v>
      </c>
      <c r="L12" s="2">
        <f>U3</f>
        <v>4.1433996371398114E-2</v>
      </c>
      <c r="M12" s="2">
        <f>AA3</f>
        <v>9.2087454520437331E-2</v>
      </c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BS12" s="2"/>
      <c r="BT12" s="2"/>
      <c r="BY12" s="2"/>
      <c r="BZ12" s="2"/>
      <c r="CE12" s="2"/>
    </row>
    <row r="13" spans="1:89" x14ac:dyDescent="0.45">
      <c r="A13" t="s">
        <v>336</v>
      </c>
      <c r="B13">
        <v>-0.28499999999999998</v>
      </c>
      <c r="C13">
        <v>0.247</v>
      </c>
      <c r="D13">
        <v>-1.155</v>
      </c>
      <c r="E13">
        <v>0.248</v>
      </c>
      <c r="I13">
        <v>2</v>
      </c>
      <c r="J13" t="s">
        <v>352</v>
      </c>
      <c r="K13" s="2">
        <f t="shared" ref="K13:K16" si="0">O4</f>
        <v>5.6108887297906584E-2</v>
      </c>
      <c r="L13" s="2">
        <f>U4</f>
        <v>4.5975181222673946E-2</v>
      </c>
      <c r="M13" s="2">
        <f>AA4</f>
        <v>0.10849875715642929</v>
      </c>
      <c r="N13" s="2"/>
      <c r="O13" s="2"/>
      <c r="P13" s="2"/>
      <c r="S13" s="2"/>
      <c r="T13" s="2"/>
      <c r="U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BS13" s="2"/>
      <c r="BT13" s="2"/>
      <c r="BY13" s="2"/>
      <c r="BZ13" s="2"/>
      <c r="CE13" s="2"/>
    </row>
    <row r="14" spans="1:89" x14ac:dyDescent="0.45">
      <c r="I14">
        <v>3</v>
      </c>
      <c r="J14" t="s">
        <v>353</v>
      </c>
      <c r="K14" s="2">
        <f t="shared" si="0"/>
        <v>0.34178545608975036</v>
      </c>
      <c r="L14" s="2">
        <f>U5</f>
        <v>0.35641711354548472</v>
      </c>
      <c r="M14" s="2">
        <f>AA5</f>
        <v>0.28251699784393497</v>
      </c>
      <c r="N14" s="2"/>
      <c r="O14" s="2"/>
      <c r="P14" s="2"/>
      <c r="S14" s="2"/>
      <c r="T14" s="2"/>
      <c r="U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BS14" s="2"/>
      <c r="BT14" s="2"/>
      <c r="BY14" s="2"/>
      <c r="BZ14" s="2"/>
      <c r="CE14" s="2"/>
    </row>
    <row r="15" spans="1:89" x14ac:dyDescent="0.45">
      <c r="A15" t="s">
        <v>337</v>
      </c>
      <c r="I15">
        <v>4</v>
      </c>
      <c r="J15" t="s">
        <v>354</v>
      </c>
      <c r="K15" s="2">
        <f t="shared" si="0"/>
        <v>0.42834297530143634</v>
      </c>
      <c r="L15" s="2">
        <f>U6</f>
        <v>0.43489373428628753</v>
      </c>
      <c r="M15" s="2">
        <f>AA6</f>
        <v>0.38906200162772459</v>
      </c>
      <c r="N15" s="2"/>
      <c r="O15" s="2"/>
      <c r="P15" s="2"/>
      <c r="S15" s="2"/>
      <c r="T15" s="2"/>
      <c r="U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BS15" s="2"/>
      <c r="BT15" s="2"/>
      <c r="BY15" s="2"/>
      <c r="BZ15" s="2"/>
      <c r="CE15" s="2"/>
    </row>
    <row r="16" spans="1:89" x14ac:dyDescent="0.45">
      <c r="A16" t="s">
        <v>336</v>
      </c>
      <c r="B16">
        <v>-0.16400000000000001</v>
      </c>
      <c r="C16">
        <v>0.23499999999999999</v>
      </c>
      <c r="D16">
        <v>-0.69799999999999995</v>
      </c>
      <c r="E16">
        <v>0.48499999999999999</v>
      </c>
      <c r="I16">
        <v>5</v>
      </c>
      <c r="J16" t="s">
        <v>355</v>
      </c>
      <c r="K16" s="2">
        <f t="shared" si="0"/>
        <v>0.12386202182406955</v>
      </c>
      <c r="L16" s="2">
        <f>U7</f>
        <v>0.1212799745741558</v>
      </c>
      <c r="M16" s="2">
        <f>AA7</f>
        <v>0.12783478885147392</v>
      </c>
      <c r="N16" s="2"/>
      <c r="O16" s="2"/>
      <c r="P16" s="2"/>
      <c r="S16" s="2"/>
      <c r="T16" s="2"/>
      <c r="U16" s="2"/>
      <c r="X16" s="2"/>
      <c r="Y16" s="2"/>
      <c r="Z16" s="2"/>
      <c r="AA16" s="2"/>
    </row>
    <row r="18" spans="1:83" x14ac:dyDescent="0.45">
      <c r="A18" t="s">
        <v>328</v>
      </c>
    </row>
    <row r="19" spans="1:83" x14ac:dyDescent="0.45">
      <c r="A19" t="s">
        <v>273</v>
      </c>
      <c r="B19">
        <v>-1.0740000000000001</v>
      </c>
      <c r="C19">
        <v>0.193</v>
      </c>
      <c r="D19">
        <v>-5.5730000000000004</v>
      </c>
      <c r="E19">
        <v>0</v>
      </c>
    </row>
    <row r="20" spans="1:83" x14ac:dyDescent="0.45">
      <c r="A20" t="s">
        <v>274</v>
      </c>
      <c r="B20">
        <v>-0.97</v>
      </c>
      <c r="C20">
        <v>0.216</v>
      </c>
      <c r="D20">
        <v>-4.4909999999999997</v>
      </c>
      <c r="E20">
        <v>0</v>
      </c>
    </row>
    <row r="21" spans="1:83" x14ac:dyDescent="0.45">
      <c r="A21" t="s">
        <v>279</v>
      </c>
      <c r="B21">
        <v>1.0780000000000001</v>
      </c>
      <c r="C21">
        <v>0.115</v>
      </c>
      <c r="D21">
        <v>9.3379999999999992</v>
      </c>
      <c r="E21">
        <v>0</v>
      </c>
      <c r="BS21" s="2"/>
      <c r="BT21" s="2"/>
      <c r="BY21" s="2"/>
      <c r="BZ21" s="2"/>
      <c r="CE21" s="2"/>
    </row>
    <row r="22" spans="1:83" x14ac:dyDescent="0.45">
      <c r="A22" t="s">
        <v>280</v>
      </c>
      <c r="B22">
        <v>1.2769999999999999</v>
      </c>
      <c r="C22">
        <v>0.112</v>
      </c>
      <c r="D22">
        <v>11.425000000000001</v>
      </c>
      <c r="E22">
        <v>0</v>
      </c>
      <c r="BS22" s="2"/>
      <c r="BT22" s="2"/>
      <c r="BY22" s="2"/>
      <c r="BZ22" s="2"/>
      <c r="CE22" s="2"/>
    </row>
    <row r="23" spans="1:83" x14ac:dyDescent="0.45">
      <c r="BS23" s="2"/>
      <c r="BT23" s="2"/>
      <c r="BY23" s="2"/>
      <c r="BZ23" s="2"/>
      <c r="CE23" s="2"/>
    </row>
    <row r="24" spans="1:83" x14ac:dyDescent="0.45">
      <c r="A24" t="s">
        <v>329</v>
      </c>
      <c r="B24" t="s">
        <v>330</v>
      </c>
      <c r="BS24" s="2"/>
      <c r="BT24" s="2"/>
      <c r="BY24" s="2"/>
      <c r="BZ24" s="2"/>
      <c r="CE24" s="2"/>
    </row>
    <row r="25" spans="1:83" x14ac:dyDescent="0.45">
      <c r="A25" t="s">
        <v>338</v>
      </c>
      <c r="B25">
        <v>4.1000000000000002E-2</v>
      </c>
      <c r="C25">
        <v>7.0000000000000001E-3</v>
      </c>
      <c r="D25">
        <v>6.1929999999999996</v>
      </c>
      <c r="E25">
        <v>0</v>
      </c>
    </row>
    <row r="26" spans="1:83" x14ac:dyDescent="0.45">
      <c r="A26" t="s">
        <v>339</v>
      </c>
      <c r="B26">
        <v>4.5999999999999999E-2</v>
      </c>
      <c r="C26">
        <v>8.9999999999999993E-3</v>
      </c>
      <c r="D26">
        <v>5.2809999999999997</v>
      </c>
      <c r="E26">
        <v>0</v>
      </c>
    </row>
    <row r="27" spans="1:83" x14ac:dyDescent="0.45">
      <c r="A27" t="s">
        <v>340</v>
      </c>
      <c r="B27">
        <v>0.35599999999999998</v>
      </c>
      <c r="C27">
        <v>1.6E-2</v>
      </c>
      <c r="D27">
        <v>21.664000000000001</v>
      </c>
      <c r="E27">
        <v>0</v>
      </c>
    </row>
    <row r="28" spans="1:83" x14ac:dyDescent="0.45">
      <c r="A28" t="s">
        <v>341</v>
      </c>
      <c r="B28">
        <v>0.435</v>
      </c>
      <c r="C28">
        <v>1.7999999999999999E-2</v>
      </c>
      <c r="D28">
        <v>24.786999999999999</v>
      </c>
      <c r="E28">
        <v>0</v>
      </c>
    </row>
    <row r="29" spans="1:83" x14ac:dyDescent="0.45">
      <c r="A29" t="s">
        <v>342</v>
      </c>
      <c r="B29">
        <v>0.121</v>
      </c>
      <c r="C29">
        <v>1.0999999999999999E-2</v>
      </c>
      <c r="D29">
        <v>10.763999999999999</v>
      </c>
      <c r="E29">
        <v>0</v>
      </c>
    </row>
    <row r="30" spans="1:83" x14ac:dyDescent="0.45">
      <c r="A30" t="s">
        <v>331</v>
      </c>
      <c r="B30">
        <v>-5.8999999999999997E-2</v>
      </c>
      <c r="C30">
        <v>0.38200000000000001</v>
      </c>
      <c r="D30">
        <v>-0.155</v>
      </c>
      <c r="E30">
        <v>0.876</v>
      </c>
      <c r="BS30" s="2"/>
      <c r="BT30" s="2"/>
      <c r="BY30" s="2"/>
      <c r="BZ30" s="2"/>
      <c r="CE30" s="2"/>
    </row>
    <row r="31" spans="1:83" x14ac:dyDescent="0.45">
      <c r="A31" t="s">
        <v>332</v>
      </c>
      <c r="B31">
        <v>1.0309999999999999</v>
      </c>
      <c r="C31">
        <v>0.29599999999999999</v>
      </c>
      <c r="D31">
        <v>3.484</v>
      </c>
      <c r="E31">
        <v>0</v>
      </c>
      <c r="BS31" s="2"/>
      <c r="BT31" s="2"/>
      <c r="BY31" s="2"/>
      <c r="BZ31" s="2"/>
      <c r="CE31" s="2"/>
    </row>
    <row r="32" spans="1:83" x14ac:dyDescent="0.45">
      <c r="A32" t="s">
        <v>343</v>
      </c>
      <c r="B32">
        <v>0.91</v>
      </c>
      <c r="C32">
        <v>0.28899999999999998</v>
      </c>
      <c r="D32">
        <v>3.1509999999999998</v>
      </c>
      <c r="E32">
        <v>2E-3</v>
      </c>
      <c r="BS32" s="2"/>
      <c r="BT32" s="2"/>
      <c r="BY32" s="2"/>
      <c r="BZ32" s="2"/>
      <c r="CE32" s="2"/>
    </row>
    <row r="33" spans="1:83" x14ac:dyDescent="0.45">
      <c r="A33" t="s">
        <v>333</v>
      </c>
      <c r="B33">
        <v>1.0900000000000001</v>
      </c>
      <c r="C33">
        <v>0.30599999999999999</v>
      </c>
      <c r="D33">
        <v>3.5649999999999999</v>
      </c>
      <c r="E33">
        <v>0</v>
      </c>
      <c r="BS33" s="2"/>
      <c r="BT33" s="2"/>
      <c r="BY33" s="2"/>
      <c r="BZ33" s="2"/>
      <c r="CE33" s="2"/>
    </row>
    <row r="34" spans="1:83" x14ac:dyDescent="0.45">
      <c r="A34" t="s">
        <v>344</v>
      </c>
      <c r="B34">
        <v>0.96899999999999997</v>
      </c>
      <c r="C34">
        <v>0.307</v>
      </c>
      <c r="D34">
        <v>3.1619999999999999</v>
      </c>
      <c r="E34">
        <v>2E-3</v>
      </c>
    </row>
    <row r="35" spans="1:83" x14ac:dyDescent="0.45">
      <c r="A35" t="s">
        <v>345</v>
      </c>
      <c r="B35">
        <v>-0.121</v>
      </c>
      <c r="C35">
        <v>0.17699999999999999</v>
      </c>
      <c r="D35">
        <v>-0.68500000000000005</v>
      </c>
      <c r="E35">
        <v>0.49299999999999999</v>
      </c>
    </row>
    <row r="39" spans="1:83" x14ac:dyDescent="0.45">
      <c r="BS39" s="2"/>
      <c r="BT39" s="2"/>
      <c r="BY39" s="2"/>
      <c r="BZ39" s="2"/>
      <c r="CE39" s="2"/>
    </row>
    <row r="40" spans="1:83" x14ac:dyDescent="0.45">
      <c r="BS40" s="2"/>
      <c r="BT40" s="2"/>
      <c r="BY40" s="2"/>
      <c r="BZ40" s="2"/>
      <c r="CE40" s="2"/>
    </row>
    <row r="41" spans="1:83" x14ac:dyDescent="0.45">
      <c r="BS41" s="2"/>
      <c r="BT41" s="2"/>
      <c r="BY41" s="2"/>
      <c r="BZ41" s="2"/>
      <c r="CE41" s="2"/>
    </row>
    <row r="42" spans="1:83" x14ac:dyDescent="0.45">
      <c r="BS42" s="2"/>
      <c r="BT42" s="2"/>
      <c r="BY42" s="2"/>
      <c r="BZ42" s="2"/>
      <c r="CE42" s="2"/>
    </row>
  </sheetData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8"/>
  <sheetViews>
    <sheetView zoomScaleNormal="100" workbookViewId="0">
      <selection sqref="A1:F1048576"/>
    </sheetView>
  </sheetViews>
  <sheetFormatPr defaultRowHeight="14.25" x14ac:dyDescent="0.45"/>
  <sheetData>
    <row r="1" spans="1:11" x14ac:dyDescent="0.45">
      <c r="A1" t="s">
        <v>44</v>
      </c>
      <c r="B1" t="s">
        <v>45</v>
      </c>
      <c r="C1" t="s">
        <v>46</v>
      </c>
      <c r="D1" t="s">
        <v>47</v>
      </c>
      <c r="E1" t="s">
        <v>48</v>
      </c>
      <c r="F1" t="s">
        <v>49</v>
      </c>
      <c r="G1" t="s">
        <v>50</v>
      </c>
      <c r="H1" t="s">
        <v>51</v>
      </c>
      <c r="I1" t="s">
        <v>52</v>
      </c>
      <c r="J1" t="s">
        <v>53</v>
      </c>
      <c r="K1" t="s">
        <v>54</v>
      </c>
    </row>
    <row r="2" spans="1:11" x14ac:dyDescent="0.45">
      <c r="A2">
        <v>442</v>
      </c>
      <c r="B2">
        <v>1</v>
      </c>
      <c r="C2">
        <v>1</v>
      </c>
      <c r="D2">
        <v>1</v>
      </c>
      <c r="E2">
        <v>1</v>
      </c>
      <c r="F2">
        <v>1</v>
      </c>
      <c r="G2">
        <v>0.96599999999999997</v>
      </c>
      <c r="H2">
        <v>2.7E-2</v>
      </c>
      <c r="I2">
        <v>8.0000000000000002E-3</v>
      </c>
      <c r="J2">
        <v>0</v>
      </c>
      <c r="K2">
        <v>1</v>
      </c>
    </row>
    <row r="3" spans="1:11" x14ac:dyDescent="0.45">
      <c r="A3">
        <v>83</v>
      </c>
      <c r="B3">
        <v>1</v>
      </c>
      <c r="C3">
        <v>1</v>
      </c>
      <c r="D3">
        <v>1</v>
      </c>
      <c r="E3">
        <v>0</v>
      </c>
      <c r="F3">
        <v>1</v>
      </c>
      <c r="G3">
        <v>0.67400000000000004</v>
      </c>
      <c r="H3">
        <v>0.29899999999999999</v>
      </c>
      <c r="I3">
        <v>2.7E-2</v>
      </c>
      <c r="J3">
        <v>0</v>
      </c>
      <c r="K3">
        <v>1</v>
      </c>
    </row>
    <row r="4" spans="1:11" x14ac:dyDescent="0.45">
      <c r="A4">
        <v>67</v>
      </c>
      <c r="B4">
        <v>0</v>
      </c>
      <c r="C4">
        <v>1</v>
      </c>
      <c r="D4">
        <v>1</v>
      </c>
      <c r="E4">
        <v>1</v>
      </c>
      <c r="F4">
        <v>1</v>
      </c>
      <c r="G4">
        <v>0.85</v>
      </c>
      <c r="H4">
        <v>1.2999999999999999E-2</v>
      </c>
      <c r="I4">
        <v>0.13600000000000001</v>
      </c>
      <c r="J4">
        <v>0</v>
      </c>
      <c r="K4">
        <v>1</v>
      </c>
    </row>
    <row r="5" spans="1:11" x14ac:dyDescent="0.45">
      <c r="A5">
        <v>35</v>
      </c>
      <c r="B5">
        <v>1</v>
      </c>
      <c r="C5">
        <v>0</v>
      </c>
      <c r="D5">
        <v>1</v>
      </c>
      <c r="E5">
        <v>1</v>
      </c>
      <c r="F5">
        <v>1</v>
      </c>
      <c r="G5">
        <v>0.54100000000000004</v>
      </c>
      <c r="H5">
        <v>0.05</v>
      </c>
      <c r="I5">
        <v>0.40799999999999997</v>
      </c>
      <c r="J5">
        <v>1E-3</v>
      </c>
      <c r="K5">
        <v>1</v>
      </c>
    </row>
    <row r="6" spans="1:11" x14ac:dyDescent="0.45">
      <c r="A6">
        <v>29</v>
      </c>
      <c r="B6">
        <v>0</v>
      </c>
      <c r="C6">
        <v>1</v>
      </c>
      <c r="D6">
        <v>1</v>
      </c>
      <c r="E6">
        <v>0</v>
      </c>
      <c r="F6">
        <v>1</v>
      </c>
      <c r="G6">
        <v>0.47399999999999998</v>
      </c>
      <c r="H6">
        <v>0.11899999999999999</v>
      </c>
      <c r="I6">
        <v>0.39300000000000002</v>
      </c>
      <c r="J6">
        <v>1.2999999999999999E-2</v>
      </c>
      <c r="K6">
        <v>1</v>
      </c>
    </row>
    <row r="7" spans="1:11" x14ac:dyDescent="0.45">
      <c r="A7">
        <v>22</v>
      </c>
      <c r="B7">
        <v>1</v>
      </c>
      <c r="C7">
        <v>1</v>
      </c>
      <c r="D7">
        <v>0</v>
      </c>
      <c r="E7">
        <v>1</v>
      </c>
      <c r="F7">
        <v>1</v>
      </c>
      <c r="G7">
        <v>0.77500000000000002</v>
      </c>
      <c r="H7">
        <v>0.104</v>
      </c>
      <c r="I7">
        <v>0.121</v>
      </c>
      <c r="J7">
        <v>1E-3</v>
      </c>
      <c r="K7">
        <v>1</v>
      </c>
    </row>
    <row r="8" spans="1:11" x14ac:dyDescent="0.45">
      <c r="A8">
        <v>10</v>
      </c>
      <c r="B8">
        <v>1</v>
      </c>
      <c r="C8">
        <v>1</v>
      </c>
      <c r="D8">
        <v>1</v>
      </c>
      <c r="E8" t="s">
        <v>43</v>
      </c>
      <c r="F8">
        <v>1</v>
      </c>
      <c r="G8">
        <v>0.91500000000000004</v>
      </c>
      <c r="H8">
        <v>7.3999999999999996E-2</v>
      </c>
      <c r="I8">
        <v>1.0999999999999999E-2</v>
      </c>
      <c r="J8">
        <v>0</v>
      </c>
      <c r="K8">
        <v>1</v>
      </c>
    </row>
    <row r="9" spans="1:11" x14ac:dyDescent="0.45">
      <c r="A9">
        <v>3</v>
      </c>
      <c r="B9">
        <v>0</v>
      </c>
      <c r="C9">
        <v>1</v>
      </c>
      <c r="D9">
        <v>1</v>
      </c>
      <c r="E9" t="s">
        <v>43</v>
      </c>
      <c r="F9">
        <v>1</v>
      </c>
      <c r="G9">
        <v>0.77100000000000002</v>
      </c>
      <c r="H9">
        <v>3.5000000000000003E-2</v>
      </c>
      <c r="I9">
        <v>0.19</v>
      </c>
      <c r="J9">
        <v>3.0000000000000001E-3</v>
      </c>
      <c r="K9">
        <v>1</v>
      </c>
    </row>
    <row r="10" spans="1:11" x14ac:dyDescent="0.45">
      <c r="A10">
        <v>3</v>
      </c>
      <c r="B10">
        <v>1</v>
      </c>
      <c r="C10">
        <v>1</v>
      </c>
      <c r="D10">
        <v>1</v>
      </c>
      <c r="E10">
        <v>1</v>
      </c>
      <c r="F10" t="s">
        <v>43</v>
      </c>
      <c r="G10">
        <v>0.877</v>
      </c>
      <c r="H10">
        <v>0.11600000000000001</v>
      </c>
      <c r="I10">
        <v>7.0000000000000001E-3</v>
      </c>
      <c r="J10">
        <v>0</v>
      </c>
      <c r="K10">
        <v>1</v>
      </c>
    </row>
    <row r="11" spans="1:11" x14ac:dyDescent="0.45">
      <c r="A11">
        <v>3</v>
      </c>
      <c r="B11">
        <v>1</v>
      </c>
      <c r="C11">
        <v>1</v>
      </c>
      <c r="D11" t="s">
        <v>43</v>
      </c>
      <c r="E11">
        <v>1</v>
      </c>
      <c r="F11">
        <v>1</v>
      </c>
      <c r="G11">
        <v>0.95699999999999996</v>
      </c>
      <c r="H11">
        <v>0.03</v>
      </c>
      <c r="I11">
        <v>1.2999999999999999E-2</v>
      </c>
      <c r="J11">
        <v>0</v>
      </c>
      <c r="K11">
        <v>1</v>
      </c>
    </row>
    <row r="12" spans="1:11" x14ac:dyDescent="0.45">
      <c r="A12">
        <v>1</v>
      </c>
      <c r="B12">
        <v>0</v>
      </c>
      <c r="C12">
        <v>1</v>
      </c>
      <c r="D12" t="s">
        <v>43</v>
      </c>
      <c r="E12">
        <v>1</v>
      </c>
      <c r="F12">
        <v>1</v>
      </c>
      <c r="G12">
        <v>0.77200000000000002</v>
      </c>
      <c r="H12">
        <v>1.4E-2</v>
      </c>
      <c r="I12">
        <v>0.21199999999999999</v>
      </c>
      <c r="J12">
        <v>2E-3</v>
      </c>
      <c r="K12">
        <v>1</v>
      </c>
    </row>
    <row r="13" spans="1:11" x14ac:dyDescent="0.45">
      <c r="A13">
        <v>1</v>
      </c>
      <c r="B13">
        <v>1</v>
      </c>
      <c r="C13">
        <v>1</v>
      </c>
      <c r="D13">
        <v>0</v>
      </c>
      <c r="E13" t="s">
        <v>43</v>
      </c>
      <c r="F13">
        <v>1</v>
      </c>
      <c r="G13">
        <v>0.61</v>
      </c>
      <c r="H13">
        <v>0.24</v>
      </c>
      <c r="I13">
        <v>0.14599999999999999</v>
      </c>
      <c r="J13">
        <v>4.0000000000000001E-3</v>
      </c>
      <c r="K13">
        <v>1</v>
      </c>
    </row>
    <row r="14" spans="1:11" x14ac:dyDescent="0.45">
      <c r="A14">
        <v>1</v>
      </c>
      <c r="B14">
        <v>1</v>
      </c>
      <c r="C14">
        <v>1</v>
      </c>
      <c r="D14">
        <v>1</v>
      </c>
      <c r="E14" t="s">
        <v>43</v>
      </c>
      <c r="F14" t="s">
        <v>43</v>
      </c>
      <c r="G14">
        <v>0.71299999999999997</v>
      </c>
      <c r="H14">
        <v>0.27700000000000002</v>
      </c>
      <c r="I14">
        <v>8.9999999999999993E-3</v>
      </c>
      <c r="J14">
        <v>1E-3</v>
      </c>
      <c r="K14">
        <v>1</v>
      </c>
    </row>
    <row r="15" spans="1:11" x14ac:dyDescent="0.45">
      <c r="A15">
        <v>1</v>
      </c>
      <c r="B15">
        <v>1</v>
      </c>
      <c r="C15">
        <v>1</v>
      </c>
      <c r="D15" t="s">
        <v>43</v>
      </c>
      <c r="E15">
        <v>0</v>
      </c>
      <c r="F15">
        <v>1</v>
      </c>
      <c r="G15">
        <v>0.63300000000000001</v>
      </c>
      <c r="H15">
        <v>0.32100000000000001</v>
      </c>
      <c r="I15">
        <v>4.3999999999999997E-2</v>
      </c>
      <c r="J15">
        <v>1E-3</v>
      </c>
      <c r="K15">
        <v>1</v>
      </c>
    </row>
    <row r="16" spans="1:11" x14ac:dyDescent="0.45">
      <c r="A16">
        <v>1</v>
      </c>
      <c r="B16">
        <v>1</v>
      </c>
      <c r="C16" t="s">
        <v>43</v>
      </c>
      <c r="D16">
        <v>1</v>
      </c>
      <c r="E16">
        <v>0</v>
      </c>
      <c r="F16">
        <v>1</v>
      </c>
      <c r="G16">
        <v>0.58699999999999997</v>
      </c>
      <c r="H16">
        <v>0.28699999999999998</v>
      </c>
      <c r="I16">
        <v>0.123</v>
      </c>
      <c r="J16">
        <v>3.0000000000000001E-3</v>
      </c>
      <c r="K16">
        <v>1</v>
      </c>
    </row>
    <row r="17" spans="1:11" x14ac:dyDescent="0.45">
      <c r="A17">
        <v>1</v>
      </c>
      <c r="B17">
        <v>1</v>
      </c>
      <c r="C17" t="s">
        <v>43</v>
      </c>
      <c r="D17" t="s">
        <v>43</v>
      </c>
      <c r="E17" t="s">
        <v>43</v>
      </c>
      <c r="F17" t="s">
        <v>43</v>
      </c>
      <c r="G17">
        <v>0.60899999999999999</v>
      </c>
      <c r="H17">
        <v>0.29899999999999999</v>
      </c>
      <c r="I17">
        <v>6.6000000000000003E-2</v>
      </c>
      <c r="J17">
        <v>2.5000000000000001E-2</v>
      </c>
      <c r="K17">
        <v>1</v>
      </c>
    </row>
    <row r="18" spans="1:11" x14ac:dyDescent="0.45">
      <c r="A18">
        <v>103</v>
      </c>
      <c r="B18">
        <v>1</v>
      </c>
      <c r="C18">
        <v>1</v>
      </c>
      <c r="D18">
        <v>1</v>
      </c>
      <c r="E18">
        <v>0</v>
      </c>
      <c r="F18">
        <v>0</v>
      </c>
      <c r="G18">
        <v>0</v>
      </c>
      <c r="H18">
        <v>0.995</v>
      </c>
      <c r="I18">
        <v>0</v>
      </c>
      <c r="J18">
        <v>5.0000000000000001E-3</v>
      </c>
      <c r="K18">
        <v>2</v>
      </c>
    </row>
    <row r="19" spans="1:11" x14ac:dyDescent="0.45">
      <c r="A19">
        <v>45</v>
      </c>
      <c r="B19">
        <v>1</v>
      </c>
      <c r="C19">
        <v>1</v>
      </c>
      <c r="D19">
        <v>1</v>
      </c>
      <c r="E19">
        <v>1</v>
      </c>
      <c r="F19">
        <v>0</v>
      </c>
      <c r="G19">
        <v>0</v>
      </c>
      <c r="H19">
        <v>0.997</v>
      </c>
      <c r="I19">
        <v>1E-3</v>
      </c>
      <c r="J19">
        <v>1E-3</v>
      </c>
      <c r="K19">
        <v>2</v>
      </c>
    </row>
    <row r="20" spans="1:11" x14ac:dyDescent="0.45">
      <c r="A20">
        <v>21</v>
      </c>
      <c r="B20">
        <v>1</v>
      </c>
      <c r="C20">
        <v>0</v>
      </c>
      <c r="D20">
        <v>1</v>
      </c>
      <c r="E20">
        <v>0</v>
      </c>
      <c r="F20">
        <v>0</v>
      </c>
      <c r="G20">
        <v>0</v>
      </c>
      <c r="H20">
        <v>0.80400000000000005</v>
      </c>
      <c r="I20">
        <v>1.0999999999999999E-2</v>
      </c>
      <c r="J20">
        <v>0.186</v>
      </c>
      <c r="K20">
        <v>2</v>
      </c>
    </row>
    <row r="21" spans="1:11" x14ac:dyDescent="0.45">
      <c r="A21">
        <v>18</v>
      </c>
      <c r="B21">
        <v>1</v>
      </c>
      <c r="C21">
        <v>1</v>
      </c>
      <c r="D21">
        <v>0</v>
      </c>
      <c r="E21">
        <v>0</v>
      </c>
      <c r="F21">
        <v>0</v>
      </c>
      <c r="G21">
        <v>0</v>
      </c>
      <c r="H21">
        <v>0.91800000000000004</v>
      </c>
      <c r="I21">
        <v>2E-3</v>
      </c>
      <c r="J21">
        <v>0.08</v>
      </c>
      <c r="K21">
        <v>2</v>
      </c>
    </row>
    <row r="22" spans="1:11" x14ac:dyDescent="0.45">
      <c r="A22">
        <v>12</v>
      </c>
      <c r="B22">
        <v>0</v>
      </c>
      <c r="C22">
        <v>1</v>
      </c>
      <c r="D22">
        <v>1</v>
      </c>
      <c r="E22">
        <v>0</v>
      </c>
      <c r="F22">
        <v>0</v>
      </c>
      <c r="G22">
        <v>0</v>
      </c>
      <c r="H22">
        <v>0.68</v>
      </c>
      <c r="I22">
        <v>1.0999999999999999E-2</v>
      </c>
      <c r="J22">
        <v>0.308</v>
      </c>
      <c r="K22">
        <v>2</v>
      </c>
    </row>
    <row r="23" spans="1:11" x14ac:dyDescent="0.45">
      <c r="A23">
        <v>11</v>
      </c>
      <c r="B23">
        <v>1</v>
      </c>
      <c r="C23">
        <v>1</v>
      </c>
      <c r="D23">
        <v>0</v>
      </c>
      <c r="E23">
        <v>0</v>
      </c>
      <c r="F23">
        <v>1</v>
      </c>
      <c r="G23">
        <v>0.25</v>
      </c>
      <c r="H23">
        <v>0.53700000000000003</v>
      </c>
      <c r="I23">
        <v>0.20100000000000001</v>
      </c>
      <c r="J23">
        <v>1.2E-2</v>
      </c>
      <c r="K23">
        <v>2</v>
      </c>
    </row>
    <row r="24" spans="1:11" x14ac:dyDescent="0.45">
      <c r="A24">
        <v>9</v>
      </c>
      <c r="B24">
        <v>1</v>
      </c>
      <c r="C24">
        <v>1</v>
      </c>
      <c r="D24">
        <v>0</v>
      </c>
      <c r="E24">
        <v>1</v>
      </c>
      <c r="F24">
        <v>0</v>
      </c>
      <c r="G24">
        <v>0</v>
      </c>
      <c r="H24">
        <v>0.96899999999999997</v>
      </c>
      <c r="I24">
        <v>6.0000000000000001E-3</v>
      </c>
      <c r="J24">
        <v>2.5000000000000001E-2</v>
      </c>
      <c r="K24">
        <v>2</v>
      </c>
    </row>
    <row r="25" spans="1:11" x14ac:dyDescent="0.45">
      <c r="A25">
        <v>7</v>
      </c>
      <c r="B25">
        <v>1</v>
      </c>
      <c r="C25">
        <v>1</v>
      </c>
      <c r="D25">
        <v>1</v>
      </c>
      <c r="E25" t="s">
        <v>43</v>
      </c>
      <c r="F25">
        <v>0</v>
      </c>
      <c r="G25">
        <v>0</v>
      </c>
      <c r="H25">
        <v>0.995</v>
      </c>
      <c r="I25">
        <v>1E-3</v>
      </c>
      <c r="J25">
        <v>4.0000000000000001E-3</v>
      </c>
      <c r="K25">
        <v>2</v>
      </c>
    </row>
    <row r="26" spans="1:11" x14ac:dyDescent="0.45">
      <c r="A26">
        <v>6</v>
      </c>
      <c r="B26">
        <v>1</v>
      </c>
      <c r="C26">
        <v>0</v>
      </c>
      <c r="D26">
        <v>1</v>
      </c>
      <c r="E26">
        <v>1</v>
      </c>
      <c r="F26">
        <v>0</v>
      </c>
      <c r="G26">
        <v>0</v>
      </c>
      <c r="H26">
        <v>0.90200000000000002</v>
      </c>
      <c r="I26">
        <v>3.6999999999999998E-2</v>
      </c>
      <c r="J26">
        <v>6.2E-2</v>
      </c>
      <c r="K26">
        <v>2</v>
      </c>
    </row>
    <row r="27" spans="1:11" x14ac:dyDescent="0.45">
      <c r="A27">
        <v>3</v>
      </c>
      <c r="B27">
        <v>0</v>
      </c>
      <c r="C27">
        <v>1</v>
      </c>
      <c r="D27">
        <v>1</v>
      </c>
      <c r="E27">
        <v>1</v>
      </c>
      <c r="F27">
        <v>0</v>
      </c>
      <c r="G27">
        <v>0</v>
      </c>
      <c r="H27">
        <v>0.84299999999999997</v>
      </c>
      <c r="I27">
        <v>4.2999999999999997E-2</v>
      </c>
      <c r="J27">
        <v>0.113</v>
      </c>
      <c r="K27">
        <v>2</v>
      </c>
    </row>
    <row r="28" spans="1:11" x14ac:dyDescent="0.45">
      <c r="A28">
        <v>3</v>
      </c>
      <c r="B28">
        <v>1</v>
      </c>
      <c r="C28">
        <v>1</v>
      </c>
      <c r="D28">
        <v>1</v>
      </c>
      <c r="E28">
        <v>0</v>
      </c>
      <c r="F28" t="s">
        <v>43</v>
      </c>
      <c r="G28">
        <v>0.315</v>
      </c>
      <c r="H28">
        <v>0.66900000000000004</v>
      </c>
      <c r="I28">
        <v>1.2999999999999999E-2</v>
      </c>
      <c r="J28">
        <v>3.0000000000000001E-3</v>
      </c>
      <c r="K28">
        <v>2</v>
      </c>
    </row>
    <row r="29" spans="1:11" x14ac:dyDescent="0.45">
      <c r="A29">
        <v>2</v>
      </c>
      <c r="B29">
        <v>1</v>
      </c>
      <c r="C29" t="s">
        <v>43</v>
      </c>
      <c r="D29">
        <v>0</v>
      </c>
      <c r="E29">
        <v>0</v>
      </c>
      <c r="F29">
        <v>0</v>
      </c>
      <c r="G29">
        <v>0</v>
      </c>
      <c r="H29">
        <v>0.61799999999999999</v>
      </c>
      <c r="I29">
        <v>5.0000000000000001E-3</v>
      </c>
      <c r="J29">
        <v>0.377</v>
      </c>
      <c r="K29">
        <v>2</v>
      </c>
    </row>
    <row r="30" spans="1:11" x14ac:dyDescent="0.45">
      <c r="A30">
        <v>1</v>
      </c>
      <c r="B30">
        <v>1</v>
      </c>
      <c r="C30">
        <v>0</v>
      </c>
      <c r="D30">
        <v>1</v>
      </c>
      <c r="E30">
        <v>0</v>
      </c>
      <c r="F30" t="s">
        <v>43</v>
      </c>
      <c r="G30">
        <v>7.3999999999999996E-2</v>
      </c>
      <c r="H30">
        <v>0.52900000000000003</v>
      </c>
      <c r="I30">
        <v>0.29399999999999998</v>
      </c>
      <c r="J30">
        <v>0.10299999999999999</v>
      </c>
      <c r="K30">
        <v>2</v>
      </c>
    </row>
    <row r="31" spans="1:11" x14ac:dyDescent="0.45">
      <c r="A31">
        <v>1</v>
      </c>
      <c r="B31">
        <v>1</v>
      </c>
      <c r="C31">
        <v>0</v>
      </c>
      <c r="D31" t="s">
        <v>43</v>
      </c>
      <c r="E31">
        <v>0</v>
      </c>
      <c r="F31">
        <v>0</v>
      </c>
      <c r="G31">
        <v>0</v>
      </c>
      <c r="H31">
        <v>0.54</v>
      </c>
      <c r="I31">
        <v>1.0999999999999999E-2</v>
      </c>
      <c r="J31">
        <v>0.44900000000000001</v>
      </c>
      <c r="K31">
        <v>2</v>
      </c>
    </row>
    <row r="32" spans="1:11" x14ac:dyDescent="0.45">
      <c r="A32">
        <v>1</v>
      </c>
      <c r="B32">
        <v>1</v>
      </c>
      <c r="C32">
        <v>1</v>
      </c>
      <c r="D32">
        <v>0</v>
      </c>
      <c r="E32">
        <v>0</v>
      </c>
      <c r="F32" t="s">
        <v>43</v>
      </c>
      <c r="G32">
        <v>7.8E-2</v>
      </c>
      <c r="H32">
        <v>0.8</v>
      </c>
      <c r="I32">
        <v>6.4000000000000001E-2</v>
      </c>
      <c r="J32">
        <v>5.8999999999999997E-2</v>
      </c>
      <c r="K32">
        <v>2</v>
      </c>
    </row>
    <row r="33" spans="1:11" x14ac:dyDescent="0.45">
      <c r="A33">
        <v>1</v>
      </c>
      <c r="B33">
        <v>1</v>
      </c>
      <c r="C33">
        <v>1</v>
      </c>
      <c r="D33">
        <v>0</v>
      </c>
      <c r="E33" t="s">
        <v>43</v>
      </c>
      <c r="F33" t="s">
        <v>43</v>
      </c>
      <c r="G33">
        <v>0.309</v>
      </c>
      <c r="H33">
        <v>0.58199999999999996</v>
      </c>
      <c r="I33">
        <v>7.4999999999999997E-2</v>
      </c>
      <c r="J33">
        <v>3.4000000000000002E-2</v>
      </c>
      <c r="K33">
        <v>2</v>
      </c>
    </row>
    <row r="34" spans="1:11" x14ac:dyDescent="0.45">
      <c r="A34">
        <v>1</v>
      </c>
      <c r="B34" t="s">
        <v>43</v>
      </c>
      <c r="C34">
        <v>1</v>
      </c>
      <c r="D34">
        <v>1</v>
      </c>
      <c r="E34">
        <v>0</v>
      </c>
      <c r="F34">
        <v>0</v>
      </c>
      <c r="G34">
        <v>0</v>
      </c>
      <c r="H34">
        <v>0.96099999999999997</v>
      </c>
      <c r="I34">
        <v>2E-3</v>
      </c>
      <c r="J34">
        <v>3.6999999999999998E-2</v>
      </c>
      <c r="K34">
        <v>2</v>
      </c>
    </row>
    <row r="35" spans="1:11" x14ac:dyDescent="0.45">
      <c r="A35">
        <v>48</v>
      </c>
      <c r="B35">
        <v>0</v>
      </c>
      <c r="C35">
        <v>0</v>
      </c>
      <c r="D35">
        <v>1</v>
      </c>
      <c r="E35">
        <v>1</v>
      </c>
      <c r="F35">
        <v>1</v>
      </c>
      <c r="G35">
        <v>0.06</v>
      </c>
      <c r="H35">
        <v>3.0000000000000001E-3</v>
      </c>
      <c r="I35">
        <v>0.93200000000000005</v>
      </c>
      <c r="J35">
        <v>5.0000000000000001E-3</v>
      </c>
      <c r="K35">
        <v>3</v>
      </c>
    </row>
    <row r="36" spans="1:11" x14ac:dyDescent="0.45">
      <c r="A36">
        <v>38</v>
      </c>
      <c r="B36">
        <v>0</v>
      </c>
      <c r="C36">
        <v>0</v>
      </c>
      <c r="D36">
        <v>0</v>
      </c>
      <c r="E36">
        <v>1</v>
      </c>
      <c r="F36">
        <v>1</v>
      </c>
      <c r="G36">
        <v>3.0000000000000001E-3</v>
      </c>
      <c r="H36">
        <v>1E-3</v>
      </c>
      <c r="I36">
        <v>0.97499999999999998</v>
      </c>
      <c r="J36">
        <v>2.1999999999999999E-2</v>
      </c>
      <c r="K36">
        <v>3</v>
      </c>
    </row>
    <row r="37" spans="1:11" x14ac:dyDescent="0.45">
      <c r="A37">
        <v>30</v>
      </c>
      <c r="B37">
        <v>0</v>
      </c>
      <c r="C37">
        <v>0</v>
      </c>
      <c r="D37">
        <v>0</v>
      </c>
      <c r="E37">
        <v>0</v>
      </c>
      <c r="F37">
        <v>1</v>
      </c>
      <c r="G37">
        <v>1E-3</v>
      </c>
      <c r="H37">
        <v>2E-3</v>
      </c>
      <c r="I37">
        <v>0.81</v>
      </c>
      <c r="J37">
        <v>0.187</v>
      </c>
      <c r="K37">
        <v>3</v>
      </c>
    </row>
    <row r="38" spans="1:11" x14ac:dyDescent="0.45">
      <c r="A38">
        <v>29</v>
      </c>
      <c r="B38">
        <v>0</v>
      </c>
      <c r="C38">
        <v>0</v>
      </c>
      <c r="D38">
        <v>1</v>
      </c>
      <c r="E38">
        <v>0</v>
      </c>
      <c r="F38">
        <v>1</v>
      </c>
      <c r="G38">
        <v>1.2E-2</v>
      </c>
      <c r="H38">
        <v>0.01</v>
      </c>
      <c r="I38">
        <v>0.92800000000000005</v>
      </c>
      <c r="J38">
        <v>5.0999999999999997E-2</v>
      </c>
      <c r="K38">
        <v>3</v>
      </c>
    </row>
    <row r="39" spans="1:11" x14ac:dyDescent="0.45">
      <c r="A39">
        <v>19</v>
      </c>
      <c r="B39">
        <v>1</v>
      </c>
      <c r="C39">
        <v>0</v>
      </c>
      <c r="D39">
        <v>1</v>
      </c>
      <c r="E39">
        <v>0</v>
      </c>
      <c r="F39">
        <v>1</v>
      </c>
      <c r="G39">
        <v>0.154</v>
      </c>
      <c r="H39">
        <v>0.23100000000000001</v>
      </c>
      <c r="I39">
        <v>0.60199999999999998</v>
      </c>
      <c r="J39">
        <v>1.2999999999999999E-2</v>
      </c>
      <c r="K39">
        <v>3</v>
      </c>
    </row>
    <row r="40" spans="1:11" x14ac:dyDescent="0.45">
      <c r="A40">
        <v>10</v>
      </c>
      <c r="B40">
        <v>1</v>
      </c>
      <c r="C40">
        <v>0</v>
      </c>
      <c r="D40">
        <v>0</v>
      </c>
      <c r="E40">
        <v>0</v>
      </c>
      <c r="F40">
        <v>1</v>
      </c>
      <c r="G40">
        <v>1.0999999999999999E-2</v>
      </c>
      <c r="H40">
        <v>7.8E-2</v>
      </c>
      <c r="I40">
        <v>0.83399999999999996</v>
      </c>
      <c r="J40">
        <v>7.8E-2</v>
      </c>
      <c r="K40">
        <v>3</v>
      </c>
    </row>
    <row r="41" spans="1:11" x14ac:dyDescent="0.45">
      <c r="A41">
        <v>10</v>
      </c>
      <c r="B41">
        <v>1</v>
      </c>
      <c r="C41">
        <v>0</v>
      </c>
      <c r="D41">
        <v>0</v>
      </c>
      <c r="E41">
        <v>1</v>
      </c>
      <c r="F41">
        <v>1</v>
      </c>
      <c r="G41">
        <v>0.06</v>
      </c>
      <c r="H41">
        <v>2.7E-2</v>
      </c>
      <c r="I41">
        <v>0.90400000000000003</v>
      </c>
      <c r="J41">
        <v>8.0000000000000002E-3</v>
      </c>
      <c r="K41">
        <v>3</v>
      </c>
    </row>
    <row r="42" spans="1:11" x14ac:dyDescent="0.45">
      <c r="A42">
        <v>8</v>
      </c>
      <c r="B42">
        <v>0</v>
      </c>
      <c r="C42">
        <v>1</v>
      </c>
      <c r="D42">
        <v>0</v>
      </c>
      <c r="E42">
        <v>0</v>
      </c>
      <c r="F42">
        <v>1</v>
      </c>
      <c r="G42">
        <v>4.7E-2</v>
      </c>
      <c r="H42">
        <v>5.8000000000000003E-2</v>
      </c>
      <c r="I42">
        <v>0.78200000000000003</v>
      </c>
      <c r="J42">
        <v>0.113</v>
      </c>
      <c r="K42">
        <v>3</v>
      </c>
    </row>
    <row r="43" spans="1:11" x14ac:dyDescent="0.45">
      <c r="A43">
        <v>5</v>
      </c>
      <c r="B43">
        <v>0</v>
      </c>
      <c r="C43">
        <v>1</v>
      </c>
      <c r="D43">
        <v>0</v>
      </c>
      <c r="E43">
        <v>1</v>
      </c>
      <c r="F43">
        <v>1</v>
      </c>
      <c r="G43">
        <v>0.23200000000000001</v>
      </c>
      <c r="H43">
        <v>1.7999999999999999E-2</v>
      </c>
      <c r="I43">
        <v>0.74</v>
      </c>
      <c r="J43">
        <v>0.01</v>
      </c>
      <c r="K43">
        <v>3</v>
      </c>
    </row>
    <row r="44" spans="1:11" x14ac:dyDescent="0.45">
      <c r="A44">
        <v>3</v>
      </c>
      <c r="B44">
        <v>0</v>
      </c>
      <c r="C44">
        <v>0</v>
      </c>
      <c r="D44">
        <v>1</v>
      </c>
      <c r="E44" t="s">
        <v>43</v>
      </c>
      <c r="F44">
        <v>1</v>
      </c>
      <c r="G44">
        <v>3.9E-2</v>
      </c>
      <c r="H44">
        <v>6.0000000000000001E-3</v>
      </c>
      <c r="I44">
        <v>0.93</v>
      </c>
      <c r="J44">
        <v>2.5000000000000001E-2</v>
      </c>
      <c r="K44">
        <v>3</v>
      </c>
    </row>
    <row r="45" spans="1:11" x14ac:dyDescent="0.45">
      <c r="A45">
        <v>2</v>
      </c>
      <c r="B45">
        <v>1</v>
      </c>
      <c r="C45">
        <v>0</v>
      </c>
      <c r="D45" t="s">
        <v>43</v>
      </c>
      <c r="E45">
        <v>1</v>
      </c>
      <c r="F45">
        <v>1</v>
      </c>
      <c r="G45">
        <v>0.41599999999999998</v>
      </c>
      <c r="H45">
        <v>4.3999999999999997E-2</v>
      </c>
      <c r="I45">
        <v>0.53700000000000003</v>
      </c>
      <c r="J45">
        <v>3.0000000000000001E-3</v>
      </c>
      <c r="K45">
        <v>3</v>
      </c>
    </row>
    <row r="46" spans="1:11" x14ac:dyDescent="0.45">
      <c r="A46">
        <v>1</v>
      </c>
      <c r="B46">
        <v>0</v>
      </c>
      <c r="C46">
        <v>0</v>
      </c>
      <c r="D46">
        <v>0</v>
      </c>
      <c r="E46" t="s">
        <v>43</v>
      </c>
      <c r="F46">
        <v>1</v>
      </c>
      <c r="G46">
        <v>2E-3</v>
      </c>
      <c r="H46">
        <v>1E-3</v>
      </c>
      <c r="I46">
        <v>0.89600000000000002</v>
      </c>
      <c r="J46">
        <v>0.10100000000000001</v>
      </c>
      <c r="K46">
        <v>3</v>
      </c>
    </row>
    <row r="47" spans="1:11" x14ac:dyDescent="0.45">
      <c r="A47">
        <v>1</v>
      </c>
      <c r="B47">
        <v>0</v>
      </c>
      <c r="C47">
        <v>0</v>
      </c>
      <c r="D47">
        <v>1</v>
      </c>
      <c r="E47">
        <v>0</v>
      </c>
      <c r="F47" t="s">
        <v>43</v>
      </c>
      <c r="G47">
        <v>6.0000000000000001E-3</v>
      </c>
      <c r="H47">
        <v>2.5999999999999999E-2</v>
      </c>
      <c r="I47">
        <v>0.51700000000000002</v>
      </c>
      <c r="J47">
        <v>0.45100000000000001</v>
      </c>
      <c r="K47">
        <v>3</v>
      </c>
    </row>
    <row r="48" spans="1:11" x14ac:dyDescent="0.45">
      <c r="A48">
        <v>1</v>
      </c>
      <c r="B48">
        <v>0</v>
      </c>
      <c r="C48">
        <v>0</v>
      </c>
      <c r="D48" t="s">
        <v>43</v>
      </c>
      <c r="E48">
        <v>0</v>
      </c>
      <c r="F48">
        <v>1</v>
      </c>
      <c r="G48">
        <v>6.0000000000000001E-3</v>
      </c>
      <c r="H48">
        <v>6.0000000000000001E-3</v>
      </c>
      <c r="I48">
        <v>0.872</v>
      </c>
      <c r="J48">
        <v>0.115</v>
      </c>
      <c r="K48">
        <v>3</v>
      </c>
    </row>
    <row r="49" spans="1:11" x14ac:dyDescent="0.45">
      <c r="A49">
        <v>1</v>
      </c>
      <c r="B49">
        <v>0</v>
      </c>
      <c r="C49" t="s">
        <v>43</v>
      </c>
      <c r="D49">
        <v>0</v>
      </c>
      <c r="E49">
        <v>0</v>
      </c>
      <c r="F49">
        <v>1</v>
      </c>
      <c r="G49">
        <v>8.9999999999999993E-3</v>
      </c>
      <c r="H49">
        <v>1.2999999999999999E-2</v>
      </c>
      <c r="I49">
        <v>0.80500000000000005</v>
      </c>
      <c r="J49">
        <v>0.17299999999999999</v>
      </c>
      <c r="K49">
        <v>3</v>
      </c>
    </row>
    <row r="50" spans="1:11" x14ac:dyDescent="0.45">
      <c r="A50">
        <v>1</v>
      </c>
      <c r="B50">
        <v>1</v>
      </c>
      <c r="C50">
        <v>0</v>
      </c>
      <c r="D50">
        <v>0</v>
      </c>
      <c r="E50">
        <v>1</v>
      </c>
      <c r="F50" t="s">
        <v>43</v>
      </c>
      <c r="G50">
        <v>4.8000000000000001E-2</v>
      </c>
      <c r="H50">
        <v>0.105</v>
      </c>
      <c r="I50">
        <v>0.74199999999999999</v>
      </c>
      <c r="J50">
        <v>0.105</v>
      </c>
      <c r="K50">
        <v>3</v>
      </c>
    </row>
    <row r="51" spans="1:11" x14ac:dyDescent="0.45">
      <c r="A51">
        <v>1</v>
      </c>
      <c r="B51">
        <v>1</v>
      </c>
      <c r="C51">
        <v>0</v>
      </c>
      <c r="D51">
        <v>0</v>
      </c>
      <c r="E51" t="s">
        <v>43</v>
      </c>
      <c r="F51">
        <v>1</v>
      </c>
      <c r="G51">
        <v>3.7999999999999999E-2</v>
      </c>
      <c r="H51">
        <v>0.05</v>
      </c>
      <c r="I51">
        <v>0.872</v>
      </c>
      <c r="J51">
        <v>0.04</v>
      </c>
      <c r="K51">
        <v>3</v>
      </c>
    </row>
    <row r="52" spans="1:11" x14ac:dyDescent="0.45">
      <c r="A52">
        <v>1</v>
      </c>
      <c r="B52">
        <v>1</v>
      </c>
      <c r="C52">
        <v>0</v>
      </c>
      <c r="D52" t="s">
        <v>43</v>
      </c>
      <c r="E52" t="s">
        <v>43</v>
      </c>
      <c r="F52" t="s">
        <v>43</v>
      </c>
      <c r="G52">
        <v>0.187</v>
      </c>
      <c r="H52">
        <v>0.28000000000000003</v>
      </c>
      <c r="I52">
        <v>0.378</v>
      </c>
      <c r="J52">
        <v>0.156</v>
      </c>
      <c r="K52">
        <v>3</v>
      </c>
    </row>
    <row r="53" spans="1:11" x14ac:dyDescent="0.45">
      <c r="A53">
        <v>1</v>
      </c>
      <c r="B53" t="s">
        <v>43</v>
      </c>
      <c r="C53">
        <v>0</v>
      </c>
      <c r="D53">
        <v>0</v>
      </c>
      <c r="E53">
        <v>0</v>
      </c>
      <c r="F53">
        <v>1</v>
      </c>
      <c r="G53">
        <v>3.0000000000000001E-3</v>
      </c>
      <c r="H53">
        <v>2.1000000000000001E-2</v>
      </c>
      <c r="I53">
        <v>0.81599999999999995</v>
      </c>
      <c r="J53">
        <v>0.16</v>
      </c>
      <c r="K53">
        <v>3</v>
      </c>
    </row>
    <row r="54" spans="1:11" x14ac:dyDescent="0.45">
      <c r="A54">
        <v>1</v>
      </c>
      <c r="B54" t="s">
        <v>43</v>
      </c>
      <c r="C54">
        <v>0</v>
      </c>
      <c r="D54">
        <v>0</v>
      </c>
      <c r="E54">
        <v>1</v>
      </c>
      <c r="F54">
        <v>1</v>
      </c>
      <c r="G54">
        <v>1.7999999999999999E-2</v>
      </c>
      <c r="H54">
        <v>8.0000000000000002E-3</v>
      </c>
      <c r="I54">
        <v>0.95599999999999996</v>
      </c>
      <c r="J54">
        <v>1.7999999999999999E-2</v>
      </c>
      <c r="K54">
        <v>3</v>
      </c>
    </row>
    <row r="55" spans="1:11" x14ac:dyDescent="0.45">
      <c r="A55">
        <v>92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3.0000000000000001E-3</v>
      </c>
      <c r="I55">
        <v>5.0000000000000001E-3</v>
      </c>
      <c r="J55">
        <v>0.99199999999999999</v>
      </c>
      <c r="K55">
        <v>4</v>
      </c>
    </row>
    <row r="56" spans="1:11" x14ac:dyDescent="0.45">
      <c r="A56">
        <v>30</v>
      </c>
      <c r="B56">
        <v>0</v>
      </c>
      <c r="C56">
        <v>0</v>
      </c>
      <c r="D56">
        <v>1</v>
      </c>
      <c r="E56">
        <v>0</v>
      </c>
      <c r="F56">
        <v>0</v>
      </c>
      <c r="G56">
        <v>0</v>
      </c>
      <c r="H56">
        <v>4.4999999999999998E-2</v>
      </c>
      <c r="I56">
        <v>2.1000000000000001E-2</v>
      </c>
      <c r="J56">
        <v>0.93400000000000005</v>
      </c>
      <c r="K56">
        <v>4</v>
      </c>
    </row>
    <row r="57" spans="1:11" x14ac:dyDescent="0.45">
      <c r="A57">
        <v>13</v>
      </c>
      <c r="B57">
        <v>0</v>
      </c>
      <c r="C57">
        <v>1</v>
      </c>
      <c r="D57">
        <v>0</v>
      </c>
      <c r="E57">
        <v>0</v>
      </c>
      <c r="F57">
        <v>0</v>
      </c>
      <c r="G57">
        <v>0</v>
      </c>
      <c r="H57">
        <v>0.112</v>
      </c>
      <c r="I57">
        <v>8.0000000000000002E-3</v>
      </c>
      <c r="J57">
        <v>0.88</v>
      </c>
      <c r="K57">
        <v>4</v>
      </c>
    </row>
    <row r="58" spans="1:11" x14ac:dyDescent="0.45">
      <c r="A58">
        <v>13</v>
      </c>
      <c r="B58">
        <v>1</v>
      </c>
      <c r="C58">
        <v>0</v>
      </c>
      <c r="D58">
        <v>0</v>
      </c>
      <c r="E58">
        <v>0</v>
      </c>
      <c r="F58">
        <v>0</v>
      </c>
      <c r="G58">
        <v>0</v>
      </c>
      <c r="H58">
        <v>0.19800000000000001</v>
      </c>
      <c r="I58">
        <v>1.0999999999999999E-2</v>
      </c>
      <c r="J58">
        <v>0.79200000000000004</v>
      </c>
      <c r="K58">
        <v>4</v>
      </c>
    </row>
    <row r="59" spans="1:11" x14ac:dyDescent="0.45">
      <c r="A59">
        <v>10</v>
      </c>
      <c r="B59">
        <v>0</v>
      </c>
      <c r="C59">
        <v>0</v>
      </c>
      <c r="D59">
        <v>0</v>
      </c>
      <c r="E59">
        <v>1</v>
      </c>
      <c r="F59">
        <v>0</v>
      </c>
      <c r="G59">
        <v>0</v>
      </c>
      <c r="H59">
        <v>8.9999999999999993E-3</v>
      </c>
      <c r="I59">
        <v>5.2999999999999999E-2</v>
      </c>
      <c r="J59">
        <v>0.93799999999999994</v>
      </c>
      <c r="K59">
        <v>4</v>
      </c>
    </row>
    <row r="60" spans="1:11" x14ac:dyDescent="0.45">
      <c r="A60">
        <v>5</v>
      </c>
      <c r="B60">
        <v>0</v>
      </c>
      <c r="C60">
        <v>0</v>
      </c>
      <c r="D60">
        <v>1</v>
      </c>
      <c r="E60">
        <v>1</v>
      </c>
      <c r="F60">
        <v>0</v>
      </c>
      <c r="G60">
        <v>0</v>
      </c>
      <c r="H60">
        <v>0.11600000000000001</v>
      </c>
      <c r="I60">
        <v>0.17100000000000001</v>
      </c>
      <c r="J60">
        <v>0.71299999999999997</v>
      </c>
      <c r="K60">
        <v>4</v>
      </c>
    </row>
    <row r="61" spans="1:11" x14ac:dyDescent="0.45">
      <c r="A61">
        <v>5</v>
      </c>
      <c r="B61">
        <v>0</v>
      </c>
      <c r="C61">
        <v>1</v>
      </c>
      <c r="D61">
        <v>0</v>
      </c>
      <c r="E61">
        <v>1</v>
      </c>
      <c r="F61">
        <v>0</v>
      </c>
      <c r="G61">
        <v>0</v>
      </c>
      <c r="H61">
        <v>0.28299999999999997</v>
      </c>
      <c r="I61">
        <v>0.06</v>
      </c>
      <c r="J61">
        <v>0.65700000000000003</v>
      </c>
      <c r="K61">
        <v>4</v>
      </c>
    </row>
    <row r="62" spans="1:11" x14ac:dyDescent="0.45">
      <c r="A62">
        <v>4</v>
      </c>
      <c r="B62">
        <v>1</v>
      </c>
      <c r="C62">
        <v>0</v>
      </c>
      <c r="D62">
        <v>0</v>
      </c>
      <c r="E62">
        <v>1</v>
      </c>
      <c r="F62">
        <v>0</v>
      </c>
      <c r="G62">
        <v>0</v>
      </c>
      <c r="H62">
        <v>0.42499999999999999</v>
      </c>
      <c r="I62">
        <v>7.0999999999999994E-2</v>
      </c>
      <c r="J62">
        <v>0.504</v>
      </c>
      <c r="K62">
        <v>4</v>
      </c>
    </row>
    <row r="63" spans="1:11" x14ac:dyDescent="0.45">
      <c r="A63">
        <v>2</v>
      </c>
      <c r="B63">
        <v>0</v>
      </c>
      <c r="C63">
        <v>0</v>
      </c>
      <c r="D63">
        <v>0</v>
      </c>
      <c r="E63" t="s">
        <v>43</v>
      </c>
      <c r="F63">
        <v>0</v>
      </c>
      <c r="G63">
        <v>0</v>
      </c>
      <c r="H63">
        <v>3.0000000000000001E-3</v>
      </c>
      <c r="I63">
        <v>1.0999999999999999E-2</v>
      </c>
      <c r="J63">
        <v>0.98599999999999999</v>
      </c>
      <c r="K63">
        <v>4</v>
      </c>
    </row>
    <row r="64" spans="1:11" x14ac:dyDescent="0.45">
      <c r="A64">
        <v>1</v>
      </c>
      <c r="B64">
        <v>0</v>
      </c>
      <c r="C64">
        <v>0</v>
      </c>
      <c r="D64">
        <v>0</v>
      </c>
      <c r="E64">
        <v>0</v>
      </c>
      <c r="F64" t="s">
        <v>43</v>
      </c>
      <c r="G64">
        <v>0</v>
      </c>
      <c r="H64">
        <v>3.0000000000000001E-3</v>
      </c>
      <c r="I64">
        <v>0.214</v>
      </c>
      <c r="J64">
        <v>0.78400000000000003</v>
      </c>
      <c r="K64">
        <v>4</v>
      </c>
    </row>
    <row r="65" spans="1:11" x14ac:dyDescent="0.45">
      <c r="A65">
        <v>1</v>
      </c>
      <c r="B65">
        <v>0</v>
      </c>
      <c r="C65">
        <v>0</v>
      </c>
      <c r="D65">
        <v>0</v>
      </c>
      <c r="E65" t="s">
        <v>43</v>
      </c>
      <c r="F65" t="s">
        <v>43</v>
      </c>
      <c r="G65">
        <v>1E-3</v>
      </c>
      <c r="H65">
        <v>3.0000000000000001E-3</v>
      </c>
      <c r="I65">
        <v>0.35699999999999998</v>
      </c>
      <c r="J65">
        <v>0.63900000000000001</v>
      </c>
      <c r="K65">
        <v>4</v>
      </c>
    </row>
    <row r="66" spans="1:11" x14ac:dyDescent="0.45">
      <c r="A66">
        <v>1</v>
      </c>
      <c r="B66">
        <v>0</v>
      </c>
      <c r="C66">
        <v>0</v>
      </c>
      <c r="D66" t="s">
        <v>43</v>
      </c>
      <c r="E66">
        <v>0</v>
      </c>
      <c r="F66">
        <v>0</v>
      </c>
      <c r="G66">
        <v>0</v>
      </c>
      <c r="H66">
        <v>1.2999999999999999E-2</v>
      </c>
      <c r="I66">
        <v>8.9999999999999993E-3</v>
      </c>
      <c r="J66">
        <v>0.97799999999999998</v>
      </c>
      <c r="K66">
        <v>4</v>
      </c>
    </row>
    <row r="67" spans="1:11" x14ac:dyDescent="0.45">
      <c r="A67">
        <v>1</v>
      </c>
      <c r="B67">
        <v>0</v>
      </c>
      <c r="C67">
        <v>1</v>
      </c>
      <c r="D67" t="s">
        <v>43</v>
      </c>
      <c r="E67">
        <v>0</v>
      </c>
      <c r="F67">
        <v>0</v>
      </c>
      <c r="G67">
        <v>0</v>
      </c>
      <c r="H67">
        <v>0.376</v>
      </c>
      <c r="I67">
        <v>8.9999999999999993E-3</v>
      </c>
      <c r="J67">
        <v>0.61399999999999999</v>
      </c>
      <c r="K67">
        <v>4</v>
      </c>
    </row>
    <row r="68" spans="1:11" x14ac:dyDescent="0.45">
      <c r="A68">
        <v>1</v>
      </c>
      <c r="B68">
        <v>1</v>
      </c>
      <c r="C68">
        <v>0</v>
      </c>
      <c r="D68">
        <v>0</v>
      </c>
      <c r="E68" t="s">
        <v>43</v>
      </c>
      <c r="F68">
        <v>0</v>
      </c>
      <c r="G68">
        <v>0</v>
      </c>
      <c r="H68">
        <v>0.23499999999999999</v>
      </c>
      <c r="I68">
        <v>2.1000000000000001E-2</v>
      </c>
      <c r="J68">
        <v>0.74399999999999999</v>
      </c>
      <c r="K68">
        <v>4</v>
      </c>
    </row>
  </sheetData>
  <sortState xmlns:xlrd2="http://schemas.microsoft.com/office/spreadsheetml/2017/richdata2" ref="A2:K68">
    <sortCondition ref="K2:K6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Model Convergence</vt:lpstr>
      <vt:lpstr>Model Estimation</vt:lpstr>
      <vt:lpstr>Model Fit</vt:lpstr>
      <vt:lpstr>Fit Indices Figures</vt:lpstr>
      <vt:lpstr>Classification Diagnostics</vt:lpstr>
      <vt:lpstr>Cohen's d</vt:lpstr>
      <vt:lpstr>Model Fit Publishable</vt:lpstr>
      <vt:lpstr>3step cov</vt:lpstr>
      <vt:lpstr>Response</vt:lpstr>
    </vt:vector>
  </TitlesOfParts>
  <Company>Georgia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Katherine Elizabeth Masyn</dc:creator>
  <cp:lastModifiedBy>E Whitney Moore</cp:lastModifiedBy>
  <cp:lastPrinted>2020-06-03T14:25:01Z</cp:lastPrinted>
  <dcterms:created xsi:type="dcterms:W3CDTF">2015-02-26T22:50:27Z</dcterms:created>
  <dcterms:modified xsi:type="dcterms:W3CDTF">2023-06-08T15:02:15Z</dcterms:modified>
</cp:coreProperties>
</file>